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aac522577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" sheetId="1" r:id="R2c827689d4474a5f"/>
    <x:sheet xmlns:r="http://schemas.openxmlformats.org/officeDocument/2006/relationships" name="Assumptions" sheetId="2" r:id="R52fdc3fbd86f4281"/>
    <x:sheet xmlns:r="http://schemas.openxmlformats.org/officeDocument/2006/relationships" name="Historical Flows" sheetId="3" r:id="Rc54c87509bd14071"/>
    <x:sheet xmlns:r="http://schemas.openxmlformats.org/officeDocument/2006/relationships" name="AQAv2 Bridge" sheetId="4" r:id="R6b66be40c0c6457b"/>
    <x:sheet xmlns:r="http://schemas.openxmlformats.org/officeDocument/2006/relationships" name="Scenario Valuation" sheetId="5" r:id="R73fb515abd814004"/>
    <x:sheet xmlns:r="http://schemas.openxmlformats.org/officeDocument/2006/relationships" name="Supply Audit" sheetId="6" r:id="Re7b6ad836f624535"/>
    <x:sheet xmlns:r="http://schemas.openxmlformats.org/officeDocument/2006/relationships" name="Evidence Sources" sheetId="7" r:id="R1cb337ab5cf44789"/>
    <x:sheet xmlns:r="http://schemas.openxmlformats.org/officeDocument/2006/relationships" name="v05 AF Evidence" sheetId="8" r:id="R2eb97cb3df0c480e"/>
    <x:sheet xmlns:r="http://schemas.openxmlformats.org/officeDocument/2006/relationships" name="v05 Claim vs Vesting" sheetId="9" r:id="R7ece898e42a544cc"/>
    <x:sheet xmlns:r="http://schemas.openxmlformats.org/officeDocument/2006/relationships" name="v05 Audit Gates" sheetId="10" r:id="R68b3b95975e440b9"/>
    <x:sheet xmlns:r="http://schemas.openxmlformats.org/officeDocument/2006/relationships" name="v06 Net Float Bridge" sheetId="11" r:id="R1527486e30f84bbd"/>
    <x:sheet xmlns:r="http://schemas.openxmlformats.org/officeDocument/2006/relationships" name="v06 Valuation Gates" sheetId="12" r:id="R4d35c2eff4c34901"/>
    <x:sheet xmlns:r="http://schemas.openxmlformats.org/officeDocument/2006/relationships" name="v06 Evidence Audit" sheetId="13" r:id="Re49861fdeba64c37"/>
    <x:sheet xmlns:r="http://schemas.openxmlformats.org/officeDocument/2006/relationships" name="v07 Decision" sheetId="14" r:id="R1fbd7a4b618a49eb"/>
    <x:sheet xmlns:r="http://schemas.openxmlformats.org/officeDocument/2006/relationships" name="v07 Supply Crosscheck" sheetId="15" r:id="R8e196713729348de"/>
    <x:sheet xmlns:r="http://schemas.openxmlformats.org/officeDocument/2006/relationships" name="v07 AF Audit Import" sheetId="16" r:id="R5e55fe7412764308"/>
    <x:sheet xmlns:r="http://schemas.openxmlformats.org/officeDocument/2006/relationships" name="v07 Verification Gates" sheetId="17" r:id="Rae3bef5d22624bce"/>
    <x:sheet xmlns:r="http://schemas.openxmlformats.org/officeDocument/2006/relationships" name="v08 Audit Decision" sheetId="18" r:id="R55ba8787d6934894"/>
    <x:sheet xmlns:r="http://schemas.openxmlformats.org/officeDocument/2006/relationships" name="v08 Spot Fills" sheetId="19" r:id="R8a42a91c08a74da5"/>
    <x:sheet xmlns:r="http://schemas.openxmlformats.org/officeDocument/2006/relationships" name="v08 Post Day Fills" sheetId="20" r:id="Rf321d58a79974b65"/>
    <x:sheet xmlns:r="http://schemas.openxmlformats.org/officeDocument/2006/relationships" name="v08 Balance Bridge" sheetId="21" r:id="R7663bbde789a4554"/>
    <x:sheet xmlns:r="http://schemas.openxmlformats.org/officeDocument/2006/relationships" name="v08 Hourly Flow" sheetId="22" r:id="R42a151a326844954"/>
    <x:sheet xmlns:r="http://schemas.openxmlformats.org/officeDocument/2006/relationships" name="v09 Daily Verified" sheetId="23" r:id="Rf90624d37a6549f3"/>
    <x:sheet xmlns:r="http://schemas.openxmlformats.org/officeDocument/2006/relationships" name="v09 Position Bridge" sheetId="24" r:id="Rad891b71dc4945be"/>
    <x:sheet xmlns:r="http://schemas.openxmlformats.org/officeDocument/2006/relationships" name="v09 Hourly UTC" sheetId="25" r:id="Rc4fb49cb886f47ab"/>
    <x:sheet xmlns:r="http://schemas.openxmlformats.org/officeDocument/2006/relationships" name="v09 Evidence Gates" sheetId="26" r:id="R17641af7984b4f1a"/>
    <x:sheet xmlns:r="http://schemas.openxmlformats.org/officeDocument/2006/relationships" name="v09 Archive Provenance" sheetId="27" r:id="Rcb03b98716e44970"/>
    <x:sheet xmlns:r="http://schemas.openxmlformats.org/officeDocument/2006/relationships" name="v09 Executive" sheetId="28" r:id="R0ece1979dd1c4b26"/>
    <x:sheet xmlns:r="http://schemas.openxmlformats.org/officeDocument/2006/relationships" name="v10 Decision" sheetId="29" r:id="R454a45e0e1cd4c6a"/>
    <x:sheet xmlns:r="http://schemas.openxmlformats.org/officeDocument/2006/relationships" name="v10 KNTQ Daily" sheetId="30" r:id="R73127daad8f44d1a"/>
    <x:sheet xmlns:r="http://schemas.openxmlformats.org/officeDocument/2006/relationships" name="v10 KNTQ Transfers" sheetId="31" r:id="Re9b7e461c9eb4198"/>
    <x:sheet xmlns:r="http://schemas.openxmlformats.org/officeDocument/2006/relationships" name="v10 Evidence Gates" sheetId="32" r:id="R8b587ee7223245ca"/>
    <x:sheet xmlns:r="http://schemas.openxmlformats.org/officeDocument/2006/relationships" name="v11 Decision" sheetId="33" r:id="Rcd772d9f386c4655"/>
    <x:sheet xmlns:r="http://schemas.openxmlformats.org/officeDocument/2006/relationships" name="v11 AQAv2 Settlement" sheetId="34" r:id="Rb7f33ad0ae814e50"/>
    <x:sheet xmlns:r="http://schemas.openxmlformats.org/officeDocument/2006/relationships" name="v11 KNTQ Attribution" sheetId="35" r:id="Rb9f08dfe44894d4a"/>
    <x:sheet xmlns:r="http://schemas.openxmlformats.org/officeDocument/2006/relationships" name="v11 Reserve Scenarios" sheetId="36" r:id="R88c651d1a3e74d71"/>
    <x:sheet xmlns:r="http://schemas.openxmlformats.org/officeDocument/2006/relationships" name="v12 Findings" sheetId="37" r:id="R2147c746d1384ace"/>
    <x:sheet xmlns:r="http://schemas.openxmlformats.org/officeDocument/2006/relationships" name="v12 USDC Ledger" sheetId="38" r:id="Rc7ba7d181bbd48d1"/>
    <x:sheet xmlns:r="http://schemas.openxmlformats.org/officeDocument/2006/relationships" name="v12 Reserve Test" sheetId="39" r:id="R354088494f374876"/>
    <x:sheet xmlns:r="http://schemas.openxmlformats.org/officeDocument/2006/relationships" name="v12 Evidence Gates" sheetId="40" r:id="R94df87db609d475c"/>
    <x:sheet xmlns:r="http://schemas.openxmlformats.org/officeDocument/2006/relationships" name="v13 Sustainable Flow" sheetId="41" r:id="R3d4b5a451cee4917"/>
    <x:sheet xmlns:r="http://schemas.openxmlformats.org/officeDocument/2006/relationships" name="v13 Evidence" sheetId="42" r:id="R795a0b554ced4e83"/>
    <x:sheet xmlns:r="http://schemas.openxmlformats.org/officeDocument/2006/relationships" name="v13 Observed Fills" sheetId="43" r:id="Rbb2229aeb86d4dd9"/>
    <x:sheet xmlns:r="http://schemas.openxmlformats.org/officeDocument/2006/relationships" name="v14 Indexed Purchases" sheetId="44" r:id="Rbdda7fcae89448f4"/>
    <x:sheet xmlns:r="http://schemas.openxmlformats.org/officeDocument/2006/relationships" name="v16 Publication Model" sheetId="45" r:id="R49741647e6184d08"/>
    <x:sheet xmlns:r="http://schemas.openxmlformats.org/officeDocument/2006/relationships" name="v19 Verified Reserve and Supply" sheetId="46" r:id="R0766fa1fb3c742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8">
    <x:numFmt numFmtId="200" formatCode="0.0%"/>
    <x:numFmt numFmtId="201" formatCode="$0.00"/>
    <x:numFmt numFmtId="202" formatCode="0.0&quot;x&quot;"/>
    <x:numFmt numFmtId="203" formatCode="$#,##0.00;[Red]($#,##0.00);-"/>
    <x:numFmt numFmtId="204" formatCode="0.0000;[Red](0.0000);-"/>
    <x:numFmt numFmtId="205" formatCode="0.00%;[Red](0.00%);-"/>
    <x:numFmt numFmtId="206" formatCode="0.0%;[Red](0.0%);-"/>
    <x:numFmt numFmtId="207" formatCode="$0.00;[Red]($0.00);-"/>
    <x:numFmt numFmtId="208" formatCode="#,##0.00000;[Red](#,##0.00000);-"/>
    <x:numFmt numFmtId="209" formatCode="#,##0.000000;[Red](#,##0.000000);-"/>
    <x:numFmt numFmtId="210" formatCode="#,##0.0000;[Red](#,##0.0000);-"/>
    <x:numFmt numFmtId="211" formatCode="0.000000;[Red](0.000000);-"/>
    <x:numFmt numFmtId="212" formatCode="#,##0.00;[Red](#,##0.00);-"/>
    <x:numFmt numFmtId="213" formatCode="yyyy-mm-dd hh:mm:ss.000"/>
    <x:numFmt numFmtId="214" formatCode="@"/>
    <x:numFmt numFmtId="215" formatCode="$0.0000"/>
    <x:numFmt numFmtId="216" formatCode="#,##0.0000000000;[Red](#,##0.0000000000);-"/>
    <x:numFmt numFmtId="217" formatCode="0.0000000000"/>
    <x:numFmt numFmtId="218" formatCode="#,##0.00"/>
    <x:numFmt numFmtId="219" formatCode="$#,##0.00"/>
    <x:numFmt numFmtId="220" formatCode="#,##0.00000000;[Red](#,##0.00000000);-"/>
    <x:numFmt numFmtId="221" formatCode="#,##0.00000000"/>
    <x:numFmt numFmtId="222" formatCode="0%"/>
    <x:numFmt numFmtId="223" formatCode="#,##0.00;(#,##0.00);&quot;-&quot;"/>
    <x:numFmt numFmtId="224" formatCode="#,##0"/>
    <x:numFmt numFmtId="225" formatCode="0.00"/>
    <x:numFmt numFmtId="226" formatCode="0.0E+00"/>
    <x:numFmt numFmtId="227" formatCode="0.000000%"/>
  </x:numFmts>
  <x:fonts count="16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b/>
      <x:sz val="11"/>
      <x:color rgb="FF805200"/>
      <x:name val="Carlito"/>
    </x:font>
    <x:font>
      <x:sz val="11"/>
      <x:color rgb="FF000000"/>
      <x:name val="Carlito"/>
    </x:font>
    <x:font>
      <x:b/>
      <x:sz val="11"/>
      <x:color rgb="FF142033"/>
      <x:name val="Carlito"/>
    </x:font>
    <x:font>
      <x:b/>
      <x:sz val="11"/>
      <x:color rgb="FF734C10"/>
      <x:name val="Carlito"/>
    </x:font>
    <x:font>
      <x:b/>
      <x:sz val="11"/>
      <x:color rgb="FF6B4B12"/>
      <x:name val="Carlito"/>
    </x:font>
    <x:font>
      <x:b/>
      <x:sz val="14"/>
      <x:color rgb="FFFFFFFF"/>
      <x:name val="Carlito"/>
    </x:font>
    <x:font>
      <x:sz val="11"/>
      <x:name val="Arial"/>
    </x:font>
    <x:font>
      <x:sz val="11"/>
      <x:color rgb="FF008000"/>
      <x:name val="Arial"/>
    </x:font>
    <x:font>
      <x:sz val="11"/>
      <x:color rgb="FF0000FF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44">
    <x:fill>
      <x:patternFill patternType="none"/>
    </x:fill>
    <x:fill>
      <x:patternFill patternType="gray125"/>
    </x:fill>
    <x:fill>
      <x:patternFill patternType="solid">
        <x:fgColor rgb="FF142033"/>
      </x:patternFill>
    </x:fill>
    <x:fill>
      <x:patternFill patternType="solid">
        <x:fgColor rgb="FF214E66"/>
      </x:patternFill>
    </x:fill>
    <x:fill>
      <x:patternFill patternType="solid">
        <x:fgColor rgb="FFFFF2CC"/>
      </x:patternFill>
    </x:fill>
    <x:fill>
      <x:patternFill patternType="solid">
        <x:fgColor rgb="FFEAF1F4"/>
      </x:patternFill>
    </x:fill>
    <x:fill>
      <x:patternFill patternType="solid">
        <x:fgColor rgb="FF142033"/>
      </x:patternFill>
    </x:fill>
    <x:fill>
      <x:patternFill patternType="solid">
        <x:fgColor rgb="FFFFF4D8"/>
      </x:patternFill>
    </x:fill>
    <x:fill>
      <x:patternFill patternType="solid">
        <x:fgColor rgb="FFEDF3F5"/>
      </x:patternFill>
    </x:fill>
    <x:fill>
      <x:patternFill patternType="solid">
        <x:fgColor rgb="FF142033"/>
      </x:patternFill>
    </x:fill>
    <x:fill>
      <x:patternFill patternType="solid">
        <x:fgColor rgb="FF214E66"/>
      </x:patternFill>
    </x:fill>
    <x:fill>
      <x:patternFill patternType="solid">
        <x:fgColor rgb="FFE9F0F3"/>
      </x:patternFill>
    </x:fill>
    <x:fill>
      <x:patternFill patternType="solid">
        <x:fgColor rgb="FFFFF1CC"/>
      </x:patternFill>
    </x:fill>
    <x:fill>
      <x:patternFill patternType="solid">
        <x:fgColor rgb="FF214E66"/>
      </x:patternFill>
    </x:fill>
    <x:fill>
      <x:patternFill patternType="solid">
        <x:fgColor rgb="FF142033"/>
      </x:patternFill>
    </x:fill>
    <x:fill>
      <x:patternFill patternType="solid">
        <x:fgColor rgb="FFFFF1C4"/>
      </x:patternFill>
    </x:fill>
    <x:fill>
      <x:patternFill patternType="solid">
        <x:fgColor rgb="FFEAF2F6"/>
      </x:patternFill>
    </x:fill>
    <x:fill>
      <x:patternFill patternType="solid">
        <x:fgColor rgb="FF142033"/>
      </x:patternFill>
    </x:fill>
    <x:fill>
      <x:patternFill patternType="solid">
        <x:fgColor rgb="FF214E66"/>
      </x:patternFill>
    </x:fill>
    <x:fill>
      <x:patternFill patternType="solid">
        <x:fgColor rgb="FFE8F1F5"/>
      </x:patternFill>
    </x:fill>
    <x:fill>
      <x:patternFill patternType="solid">
        <x:fgColor rgb="FF142033"/>
      </x:patternFill>
    </x:fill>
    <x:fill>
      <x:patternFill patternType="solid">
        <x:fgColor rgb="FF214E66"/>
      </x:patternFill>
    </x:fill>
    <x:fill>
      <x:patternFill patternType="solid">
        <x:fgColor rgb="FFE9F1F5"/>
      </x:patternFill>
    </x:fill>
    <x:fill>
      <x:patternFill patternType="solid">
        <x:fgColor rgb="FFFFF2D5"/>
      </x:patternFill>
    </x:fill>
    <x:fill>
      <x:patternFill patternType="solid">
        <x:fgColor rgb="FF15263A"/>
      </x:patternFill>
    </x:fill>
    <x:fill>
      <x:patternFill patternType="solid">
        <x:fgColor rgb="FF20465C"/>
      </x:patternFill>
    </x:fill>
    <x:fill>
      <x:patternFill patternType="solid">
        <x:fgColor rgb="FFEAF0F3"/>
      </x:patternFill>
    </x:fill>
    <x:fill>
      <x:patternFill patternType="solid">
        <x:fgColor rgb="FFFFF3D8"/>
      </x:patternFill>
    </x:fill>
    <x:fill>
      <x:patternFill patternType="solid">
        <x:fgColor rgb="FF142538"/>
      </x:patternFill>
    </x:fill>
    <x:fill>
      <x:patternFill patternType="solid">
        <x:fgColor rgb="FFEAF1F5"/>
      </x:patternFill>
    </x:fill>
    <x:fill>
      <x:patternFill patternType="solid">
        <x:fgColor rgb="FF25445B"/>
      </x:patternFill>
    </x:fill>
    <x:fill>
      <x:patternFill patternType="solid">
        <x:fgColor rgb="FFFFF3D6"/>
      </x:patternFill>
    </x:fill>
    <x:fill>
      <x:patternFill patternType="solid">
        <x:fgColor rgb="FF142538"/>
      </x:patternFill>
    </x:fill>
    <x:fill>
      <x:patternFill patternType="solid">
        <x:fgColor rgb="FF25445B"/>
      </x:patternFill>
    </x:fill>
    <x:fill>
      <x:patternFill patternType="solid">
        <x:fgColor rgb="FFFFF1D3"/>
      </x:patternFill>
    </x:fill>
    <x:fill>
      <x:patternFill patternType="solid">
        <x:fgColor rgb="FFEAF1F5"/>
      </x:patternFill>
    </x:fill>
    <x:fill>
      <x:patternFill patternType="solid">
        <x:fgColor rgb="FFFFF2CC"/>
      </x:patternFill>
    </x:fill>
    <x:fill>
      <x:patternFill patternType="solid">
        <x:fgColor rgb="FF234256"/>
      </x:patternFill>
    </x:fill>
    <x:fill>
      <x:patternFill patternType="solid">
        <x:fgColor rgb="FFFFF2CC"/>
      </x:patternFill>
    </x:fill>
    <x:fill>
      <x:patternFill patternType="solid">
        <x:fgColor rgb="FF234256"/>
      </x:patternFill>
    </x:fill>
    <x:fill>
      <x:patternFill patternType="solid">
        <x:fgColor rgb="FFFFF2CC"/>
      </x:patternFill>
    </x:fill>
    <x:fill>
      <x:patternFill patternType="solid">
        <x:fgColor rgb="FF234256"/>
      </x:patternFill>
    </x:fill>
    <x:fill>
      <x:patternFill patternType="solid">
        <x:fgColor rgb="FFE5EDF2"/>
      </x:patternFill>
    </x:fill>
    <x:fill>
      <x:patternFill patternType="solid">
        <x:fgColor rgb="FF234256"/>
      </x:patternFill>
    </x:fill>
  </x:fills>
  <x:borders count="2">
    <x:border/>
    <x:border/>
  </x:borders>
  <x:cellStyleXfs count="1">
    <x:xf numFmtId="0" fontId="0" fillId="0" borderId="0"/>
  </x:cellStyleXfs>
  <x:cellXfs count="274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0" fontId="4" fillId="0" borderId="1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201" fontId="4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/>
    <x:xf numFmtId="205" fontId="0" fillId="0" borderId="0" xfId="0" applyNumberFormat="1" applyFont="1" applyFill="1" applyBorder="1"/>
    <x:xf numFmtId="206" fontId="0" fillId="0" borderId="0" xfId="0" applyNumberFormat="1" applyFont="1" applyFill="1" applyBorder="1"/>
    <x:xf numFmtId="207" fontId="0" fillId="0" borderId="0" xfId="0" applyNumberFormat="1" applyFont="1" applyFill="1" applyBorder="1"/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9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5" fontId="0" fillId="0" borderId="0" xfId="0" applyNumberFormat="1" applyFont="1" applyFill="1" applyBorder="1" applyAlignment="1">
      <x:alignment wrapText="1"/>
    </x:xf>
    <x:xf numFmtId="206" fontId="0" fillId="0" borderId="0" xfId="0" applyNumberFormat="1" applyFont="1" applyFill="1" applyBorder="1" applyAlignment="1">
      <x:alignment wrapText="1"/>
    </x:xf>
    <x:xf numFmtId="207" fontId="0" fillId="0" borderId="0" xfId="0" applyNumberFormat="1" applyFont="1" applyFill="1" applyBorder="1" applyAlignment="1">
      <x:alignment wrapText="1"/>
    </x:xf>
    <x:xf numFmtId="204" fontId="0" fillId="11" borderId="0" xfId="0" applyNumberFormat="1" applyFont="1" applyFill="1" applyBorder="1" applyAlignment="1">
      <x:alignment wrapText="1"/>
    </x:xf>
    <x:xf numFmtId="204" fontId="3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 applyAlignment="1">
      <x:alignment wrapText="1"/>
    </x:xf>
    <x:xf numFmtId="0" fontId="3" fillId="12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 applyAlignment="1">
      <x:alignment wrapText="1"/>
    </x:xf>
    <x:xf numFmtId="0" fontId="3" fillId="11" borderId="0" xfId="0" applyNumberFormat="1" applyFont="1" applyFill="1" applyBorder="1" applyAlignment="1">
      <x:alignment wrapText="1"/>
    </x:xf>
    <x:xf numFmtId="0" fontId="2" fillId="11" borderId="0" xfId="0" applyNumberFormat="1" applyFont="1" applyFill="1" applyBorder="1" applyAlignment="1">
      <x:alignment wrapText="1"/>
    </x:xf>
    <x:xf numFmtId="206" fontId="0" fillId="11" borderId="0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1" fillId="13" borderId="0" xfId="0" applyNumberFormat="1" applyFont="1" applyFill="1" applyBorder="1"/>
    <x:xf numFmtId="0" fontId="0" fillId="14" borderId="0" xfId="0" applyNumberFormat="1" applyFont="1" applyFill="1" applyBorder="1"/>
    <x:xf numFmtId="0" fontId="1" fillId="14" borderId="0" xfId="0" applyNumberFormat="1" applyFont="1" applyFill="1" applyBorder="1"/>
    <x:xf numFmtId="0" fontId="0" fillId="15" borderId="0" xfId="0" applyNumberFormat="1" applyFont="1" applyFill="1" applyBorder="1"/>
    <x:xf numFmtId="0" fontId="5" fillId="15" borderId="0" xfId="0" applyNumberFormat="1" applyFont="1" applyFill="1" applyBorder="1"/>
    <x:xf numFmtId="0" fontId="1" fillId="14" borderId="0" xfId="0" applyNumberFormat="1" applyFont="1" applyFill="1" applyBorder="1" applyAlignment="1">
      <x:alignment wrapText="1"/>
    </x:xf>
    <x:xf numFmtId="0" fontId="5" fillId="15" borderId="0" xfId="0" applyNumberFormat="1" applyFont="1" applyFill="1" applyBorder="1" applyAlignment="1">
      <x:alignment wrapText="1"/>
    </x:xf>
    <x:xf numFmtId="0" fontId="3" fillId="15" borderId="0" xfId="0" applyNumberFormat="1" applyFont="1" applyFill="1" applyBorder="1"/>
    <x:xf numFmtId="0" fontId="0" fillId="16" borderId="0" xfId="0" applyNumberFormat="1" applyFont="1" applyFill="1" applyBorder="1"/>
    <x:xf numFmtId="0" fontId="3" fillId="16" borderId="0" xfId="0" applyNumberFormat="1" applyFont="1" applyFill="1" applyBorder="1"/>
    <x:xf numFmtId="0" fontId="6" fillId="0" borderId="0" xfId="0" applyNumberFormat="1" applyFont="1" applyFill="1" applyBorder="1"/>
    <x:xf numFmtId="203" fontId="6" fillId="0" borderId="0" xfId="0" applyNumberFormat="1" applyFont="1" applyFill="1" applyBorder="1"/>
    <x:xf numFmtId="202" fontId="6" fillId="0" borderId="0" xfId="0" applyNumberFormat="1" applyFont="1" applyFill="1" applyBorder="1"/>
    <x:xf numFmtId="207" fontId="6" fillId="0" borderId="0" xfId="0" applyNumberFormat="1" applyFont="1" applyFill="1" applyBorder="1"/>
    <x:xf numFmtId="206" fontId="6" fillId="0" borderId="0" xfId="0" applyNumberFormat="1" applyFont="1" applyFill="1" applyBorder="1"/>
    <x:xf numFmtId="0" fontId="3" fillId="15" borderId="0" xfId="0" applyNumberFormat="1" applyFont="1" applyFill="1" applyBorder="1" applyAlignment="1">
      <x:alignment wrapText="1"/>
    </x:xf>
    <x:xf numFmtId="0" fontId="3" fillId="16" borderId="0" xfId="0" applyNumberFormat="1" applyFont="1" applyFill="1" applyBorder="1" applyAlignment="1">
      <x:alignment wrapText="1"/>
    </x:xf>
    <x:xf numFmtId="203" fontId="6" fillId="0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 applyAlignment="1">
      <x:alignment wrapText="1"/>
    </x:xf>
    <x:xf numFmtId="207" fontId="6" fillId="0" borderId="0" xfId="0" applyNumberFormat="1" applyFont="1" applyFill="1" applyBorder="1" applyAlignment="1">
      <x:alignment wrapText="1"/>
    </x:xf>
    <x:xf numFmtId="206" fontId="6" fillId="0" borderId="0" xfId="0" applyNumberFormat="1" applyFont="1" applyFill="1" applyBorder="1" applyAlignment="1">
      <x:alignment wrapText="1"/>
    </x:xf>
    <x:xf numFmtId="0" fontId="6" fillId="15" borderId="0" xfId="0" applyNumberFormat="1" applyFont="1" applyFill="1" applyBorder="1"/>
    <x:xf numFmtId="0" fontId="0" fillId="15" borderId="0" xfId="0" applyNumberFormat="1" applyFont="1" applyFill="1" applyBorder="1" applyAlignment="1">
      <x:alignment wrapText="1"/>
    </x:xf>
    <x:xf numFmtId="0" fontId="6" fillId="15" borderId="0" xfId="0" applyNumberFormat="1" applyFont="1" applyFill="1" applyBorder="1" applyAlignment="1">
      <x:alignment wrapText="1"/>
    </x:xf>
    <x:xf numFmtId="0" fontId="0" fillId="17" borderId="0" xfId="0" applyNumberFormat="1" applyFont="1" applyFill="1" applyBorder="1"/>
    <x:xf numFmtId="0" fontId="1" fillId="17" borderId="0" xfId="0" applyNumberFormat="1" applyFont="1" applyFill="1" applyBorder="1"/>
    <x:xf numFmtId="0" fontId="3" fillId="0" borderId="0" xfId="0" applyNumberFormat="1" applyFont="1" applyFill="1" applyBorder="1"/>
    <x:xf numFmtId="208" fontId="0" fillId="0" borderId="0" xfId="0" applyNumberFormat="1" applyFont="1" applyFill="1" applyBorder="1"/>
    <x:xf numFmtId="208" fontId="3" fillId="0" borderId="0" xfId="0" applyNumberFormat="1" applyFont="1" applyFill="1" applyBorder="1"/>
    <x:xf numFmtId="0" fontId="0" fillId="18" borderId="0" xfId="0" applyNumberFormat="1" applyFont="1" applyFill="1" applyBorder="1"/>
    <x:xf numFmtId="0" fontId="1" fillId="18" borderId="0" xfId="0" applyNumberFormat="1" applyFont="1" applyFill="1" applyBorder="1"/>
    <x:xf numFmtId="209" fontId="3" fillId="0" borderId="0" xfId="0" applyNumberFormat="1" applyFont="1" applyFill="1" applyBorder="1"/>
    <x:xf numFmtId="209" fontId="0" fillId="0" borderId="0" xfId="0" applyNumberFormat="1" applyFont="1" applyFill="1" applyBorder="1"/>
    <x:xf numFmtId="0" fontId="1" fillId="17" borderId="0" xfId="0" applyNumberFormat="1" applyFont="1" applyFill="1" applyBorder="1" applyAlignment="1">
      <x:alignment wrapText="1"/>
    </x:xf>
    <x:xf numFmtId="209" fontId="3" fillId="0" borderId="0" xfId="0" applyNumberFormat="1" applyFont="1" applyFill="1" applyBorder="1" applyAlignment="1">
      <x:alignment wrapText="1"/>
    </x:xf>
    <x:xf numFmtId="209" fontId="0" fillId="0" borderId="0" xfId="0" applyNumberFormat="1" applyFont="1" applyFill="1" applyBorder="1" applyAlignment="1">
      <x:alignment wrapText="1"/>
    </x:xf>
    <x:xf numFmtId="0" fontId="0" fillId="19" borderId="0" xfId="0" applyNumberFormat="1" applyFont="1" applyFill="1" applyBorder="1" applyAlignment="1">
      <x:alignment wrapText="1"/>
    </x:xf>
    <x:xf numFmtId="209" fontId="3" fillId="19" borderId="0" xfId="0" applyNumberFormat="1" applyFont="1" applyFill="1" applyBorder="1" applyAlignment="1">
      <x:alignment wrapText="1"/>
    </x:xf>
    <x:xf numFmtId="209" fontId="0" fillId="19" borderId="0" xfId="0" applyNumberFormat="1" applyFont="1" applyFill="1" applyBorder="1" applyAlignment="1">
      <x:alignment wrapText="1"/>
    </x:xf>
    <x:xf numFmtId="210" fontId="0" fillId="0" borderId="0" xfId="0" applyNumberFormat="1" applyFont="1" applyFill="1" applyBorder="1"/>
    <x:xf numFmtId="211" fontId="0" fillId="0" borderId="0" xfId="0" applyNumberFormat="1" applyFont="1" applyFill="1" applyBorder="1"/>
    <x:xf numFmtId="210" fontId="0" fillId="0" borderId="0" xfId="0" applyNumberFormat="1" applyFont="1" applyFill="1" applyBorder="1" applyAlignment="1">
      <x:alignment wrapText="1"/>
    </x:xf>
    <x:xf numFmtId="211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19" borderId="0" xfId="0" applyNumberFormat="1" applyFont="1" applyFill="1" applyBorder="1" applyAlignment="1">
      <x:alignment wrapText="1"/>
    </x:xf>
    <x:xf numFmtId="211" fontId="0" fillId="19" borderId="0" xfId="0" applyNumberFormat="1" applyFont="1" applyFill="1" applyBorder="1" applyAlignment="1">
      <x:alignment wrapText="1"/>
    </x:xf>
    <x:xf numFmtId="0" fontId="0" fillId="19" borderId="0" xfId="0" applyNumberFormat="1" applyFont="1" applyFill="1" applyBorder="1"/>
    <x:xf numFmtId="0" fontId="2" fillId="19" borderId="0" xfId="0" applyNumberFormat="1" applyFont="1" applyFill="1" applyBorder="1"/>
    <x:xf numFmtId="212" fontId="0" fillId="0" borderId="0" xfId="0" applyNumberFormat="1" applyFont="1" applyFill="1" applyBorder="1"/>
    <x:xf numFmtId="212" fontId="2" fillId="19" borderId="0" xfId="0" applyNumberFormat="1" applyFont="1" applyFill="1" applyBorder="1"/>
    <x:xf numFmtId="213" fontId="0" fillId="0" borderId="0" xfId="0" applyNumberFormat="1" applyFont="1" applyFill="1" applyBorder="1"/>
    <x:xf numFmtId="214" fontId="0" fillId="0" borderId="0" xfId="0" applyNumberFormat="1" applyFont="1" applyFill="1" applyBorder="1"/>
    <x:xf numFmtId="213" fontId="0" fillId="0" borderId="0" xfId="0" applyNumberFormat="1" applyFont="1" applyFill="1" applyBorder="1" applyAlignment="1">
      <x:alignment wrapText="1"/>
    </x:xf>
    <x:xf numFmtId="0" fontId="0" fillId="20" borderId="0" xfId="0" applyNumberFormat="1" applyFont="1" applyFill="1" applyBorder="1"/>
    <x:xf numFmtId="0" fontId="1" fillId="20" borderId="0" xfId="0" applyNumberFormat="1" applyFont="1" applyFill="1" applyBorder="1"/>
    <x:xf numFmtId="0" fontId="0" fillId="21" borderId="0" xfId="0" applyNumberFormat="1" applyFont="1" applyFill="1" applyBorder="1"/>
    <x:xf numFmtId="0" fontId="1" fillId="21" borderId="0" xfId="0" applyNumberFormat="1" applyFont="1" applyFill="1" applyBorder="1"/>
    <x:xf numFmtId="0" fontId="0" fillId="22" borderId="0" xfId="0" applyNumberFormat="1" applyFont="1" applyFill="1" applyBorder="1"/>
    <x:xf numFmtId="0" fontId="7" fillId="22" borderId="0" xfId="0" applyNumberFormat="1" applyFont="1" applyFill="1" applyBorder="1"/>
    <x:xf numFmtId="0" fontId="0" fillId="23" borderId="0" xfId="0" applyNumberFormat="1" applyFont="1" applyFill="1" applyBorder="1"/>
    <x:xf numFmtId="0" fontId="8" fillId="23" borderId="0" xfId="0" applyNumberFormat="1" applyFont="1" applyFill="1" applyBorder="1"/>
    <x:xf numFmtId="212" fontId="3" fillId="0" borderId="0" xfId="0" applyNumberFormat="1" applyFont="1" applyFill="1" applyBorder="1"/>
    <x:xf numFmtId="212" fontId="7" fillId="22" borderId="0" xfId="0" applyNumberFormat="1" applyFont="1" applyFill="1" applyBorder="1"/>
    <x:xf numFmtId="215" fontId="0" fillId="0" borderId="0" xfId="0" applyNumberFormat="1" applyFont="1" applyFill="1" applyBorder="1"/>
    <x:xf numFmtId="215" fontId="7" fillId="22" borderId="0" xfId="0" applyNumberFormat="1" applyFont="1" applyFill="1" applyBorder="1"/>
    <x:xf numFmtId="0" fontId="8" fillId="23" borderId="0" xfId="0" applyNumberFormat="1" applyFont="1" applyFill="1" applyBorder="1" applyAlignment="1">
      <x:alignment wrapText="1"/>
    </x:xf>
    <x:xf numFmtId="216" fontId="0" fillId="0" borderId="0" xfId="0" applyNumberFormat="1" applyFont="1" applyFill="1" applyBorder="1" applyAlignment="1">
      <x:alignment wrapText="1"/>
    </x:xf>
    <x:xf numFmtId="217" fontId="0" fillId="0" borderId="0" xfId="0" applyNumberFormat="1" applyFont="1" applyFill="1" applyBorder="1" applyAlignment="1">
      <x:alignment wrapText="1"/>
    </x:xf>
    <x:xf numFmtId="0" fontId="0" fillId="22" borderId="0" xfId="0" applyNumberFormat="1" applyFont="1" applyFill="1" applyBorder="1" applyAlignment="1">
      <x:alignment wrapText="1"/>
    </x:xf>
    <x:xf numFmtId="216" fontId="0" fillId="22" borderId="0" xfId="0" applyNumberFormat="1" applyFont="1" applyFill="1" applyBorder="1" applyAlignment="1">
      <x:alignment wrapText="1"/>
    </x:xf>
    <x:xf numFmtId="217" fontId="0" fillId="22" borderId="0" xfId="0" applyNumberFormat="1" applyFont="1" applyFill="1" applyBorder="1" applyAlignment="1">
      <x:alignment wrapText="1"/>
    </x:xf>
    <x:xf numFmtId="216" fontId="3" fillId="0" borderId="0" xfId="0" applyNumberFormat="1" applyFont="1" applyFill="1" applyBorder="1" applyAlignment="1">
      <x:alignment wrapText="1"/>
    </x:xf>
    <x:xf numFmtId="0" fontId="0" fillId="23" borderId="0" xfId="0" applyNumberFormat="1" applyFont="1" applyFill="1" applyBorder="1" applyAlignment="1">
      <x:alignment wrapText="1"/>
    </x:xf>
    <x:xf numFmtId="218" fontId="0" fillId="0" borderId="0" xfId="0" applyNumberFormat="1" applyFont="1" applyFill="1" applyBorder="1"/>
    <x:xf numFmtId="219" fontId="0" fillId="0" borderId="0" xfId="0" applyNumberFormat="1" applyFont="1" applyFill="1" applyBorder="1"/>
    <x:xf numFmtId="217" fontId="0" fillId="0" borderId="0" xfId="0" applyNumberFormat="1" applyFont="1" applyFill="1" applyBorder="1"/>
    <x:xf numFmtId="218" fontId="4" fillId="0" borderId="0" xfId="0" applyNumberFormat="1" applyFont="1" applyFill="1" applyBorder="1"/>
    <x:xf numFmtId="0" fontId="4" fillId="0" borderId="0" xfId="0" applyNumberFormat="1" applyFont="1" applyFill="1" applyBorder="1"/>
    <x:xf numFmtId="219" fontId="4" fillId="0" borderId="0" xfId="0" applyNumberFormat="1" applyFont="1" applyFill="1" applyBorder="1"/>
    <x:xf numFmtId="217" fontId="4" fillId="0" borderId="0" xfId="0" applyNumberFormat="1" applyFont="1" applyFill="1" applyBorder="1"/>
    <x:xf numFmtId="206" fontId="4" fillId="0" borderId="0" xfId="0" applyNumberFormat="1" applyFont="1" applyFill="1" applyBorder="1"/>
    <x:xf numFmtId="0" fontId="1" fillId="20" borderId="0" xfId="0" applyNumberFormat="1" applyFont="1" applyFill="1" applyBorder="1" applyAlignment="1">
      <x:alignment wrapText="1"/>
    </x:xf>
    <x:xf numFmtId="0" fontId="0" fillId="24" borderId="0" xfId="0" applyNumberFormat="1" applyFont="1" applyFill="1" applyBorder="1"/>
    <x:xf numFmtId="0" fontId="1" fillId="24" borderId="0" xfId="0" applyNumberFormat="1" applyFont="1" applyFill="1" applyBorder="1"/>
    <x:xf numFmtId="0" fontId="1" fillId="24" borderId="0" xfId="0" applyNumberFormat="1" applyFont="1" applyFill="1" applyBorder="1" applyAlignment="1">
      <x:alignment horizontal="left"/>
    </x:xf>
    <x:xf numFmtId="220" fontId="3" fillId="0" borderId="0" xfId="0" applyNumberFormat="1" applyFont="1" applyFill="1" applyBorder="1"/>
    <x:xf numFmtId="203" fontId="3" fillId="0" borderId="0" xfId="0" applyNumberFormat="1" applyFont="1" applyFill="1" applyBorder="1"/>
    <x:xf numFmtId="0" fontId="0" fillId="25" borderId="0" xfId="0" applyNumberFormat="1" applyFont="1" applyFill="1" applyBorder="1"/>
    <x:xf numFmtId="0" fontId="1" fillId="25" borderId="0" xfId="0" applyNumberFormat="1" applyFont="1" applyFill="1" applyBorder="1"/>
    <x:xf numFmtId="0" fontId="0" fillId="26" borderId="0" xfId="0" applyNumberFormat="1" applyFont="1" applyFill="1" applyBorder="1"/>
    <x:xf numFmtId="0" fontId="2" fillId="26" borderId="0" xfId="0" applyNumberFormat="1" applyFont="1" applyFill="1" applyBorder="1"/>
    <x:xf numFmtId="220" fontId="0" fillId="0" borderId="0" xfId="0" applyNumberFormat="1" applyFont="1" applyFill="1" applyBorder="1"/>
    <x:xf numFmtId="220" fontId="2" fillId="26" borderId="0" xfId="0" applyNumberFormat="1" applyFont="1" applyFill="1" applyBorder="1"/>
    <x:xf numFmtId="203" fontId="2" fillId="26" borderId="0" xfId="0" applyNumberFormat="1" applyFont="1" applyFill="1" applyBorder="1"/>
    <x:xf numFmtId="215" fontId="2" fillId="26" borderId="0" xfId="0" applyNumberFormat="1" applyFont="1" applyFill="1" applyBorder="1"/>
    <x:xf numFmtId="0" fontId="0" fillId="27" borderId="0" xfId="0" applyNumberFormat="1" applyFont="1" applyFill="1" applyBorder="1"/>
    <x:xf numFmtId="0" fontId="9" fillId="27" borderId="0" xfId="0" applyNumberFormat="1" applyFont="1" applyFill="1" applyBorder="1"/>
    <x:xf numFmtId="212" fontId="4" fillId="0" borderId="0" xfId="0" applyNumberFormat="1" applyFont="1" applyFill="1" applyBorder="1"/>
    <x:xf numFmtId="0" fontId="9" fillId="27" borderId="0" xfId="0" applyNumberFormat="1" applyFont="1" applyFill="1" applyBorder="1" applyAlignment="1">
      <x:alignment wrapText="1"/>
    </x:xf>
    <x:xf numFmtId="0" fontId="0" fillId="28" borderId="0" xfId="0" applyNumberFormat="1" applyFont="1" applyFill="1" applyBorder="1"/>
    <x:xf numFmtId="0" fontId="10" fillId="28" borderId="0" xfId="0" applyNumberFormat="1" applyFont="1" applyFill="1" applyBorder="1"/>
    <x:xf numFmtId="0" fontId="0" fillId="29" borderId="0" xfId="0" applyNumberFormat="1" applyFont="1" applyFill="1" applyBorder="1"/>
    <x:xf numFmtId="0" fontId="2" fillId="29" borderId="0" xfId="0" applyNumberFormat="1" applyFont="1" applyFill="1" applyBorder="1"/>
    <x:xf numFmtId="0" fontId="0" fillId="30" borderId="0" xfId="0" applyNumberFormat="1" applyFont="1" applyFill="1" applyBorder="1"/>
    <x:xf numFmtId="0" fontId="1" fillId="30" borderId="0" xfId="0" applyNumberFormat="1" applyFont="1" applyFill="1" applyBorder="1"/>
    <x:xf numFmtId="0" fontId="0" fillId="31" borderId="0" xfId="0" applyNumberFormat="1" applyFont="1" applyFill="1" applyBorder="1"/>
    <x:xf numFmtId="0" fontId="2" fillId="31" borderId="0" xfId="0" applyNumberFormat="1" applyFont="1" applyFill="1" applyBorder="1"/>
    <x:xf numFmtId="0" fontId="2" fillId="29" borderId="0" xfId="0" applyNumberFormat="1" applyFont="1" applyFill="1" applyBorder="1" applyAlignment="1">
      <x:alignment wrapText="1"/>
    </x:xf>
    <x:xf numFmtId="0" fontId="1" fillId="30" borderId="0" xfId="0" applyNumberFormat="1" applyFont="1" applyFill="1" applyBorder="1" applyAlignment="1">
      <x:alignment wrapText="1"/>
    </x:xf>
    <x:xf numFmtId="0" fontId="2" fillId="31" borderId="0" xfId="0" applyNumberFormat="1" applyFont="1" applyFill="1" applyBorder="1" applyAlignment="1">
      <x:alignment wrapText="1"/>
    </x:xf>
    <x:xf numFmtId="220" fontId="0" fillId="31" borderId="0" xfId="0" applyNumberFormat="1" applyFont="1" applyFill="1" applyBorder="1"/>
    <x:xf numFmtId="220" fontId="0" fillId="31" borderId="0" xfId="0" applyNumberFormat="1" applyFont="1" applyFill="1" applyBorder="1" applyAlignment="1">
      <x:alignment wrapText="1"/>
    </x:xf>
    <x:xf numFmtId="220" fontId="0" fillId="0" borderId="0" xfId="0" applyNumberFormat="1" applyFont="1" applyFill="1" applyBorder="1" applyAlignment="1">
      <x:alignment wrapText="1"/>
    </x:xf>
    <x:xf numFmtId="212" fontId="0" fillId="0" borderId="0" xfId="0" applyNumberFormat="1" applyFont="1" applyFill="1" applyBorder="1" applyAlignment="1">
      <x:alignment wrapText="1"/>
    </x:xf>
    <x:xf numFmtId="221" fontId="0" fillId="0" borderId="0" xfId="0" applyNumberFormat="1" applyFont="1" applyFill="1" applyBorder="1"/>
    <x:xf numFmtId="221" fontId="0" fillId="0" borderId="0" xfId="0" applyNumberFormat="1" applyFont="1" applyFill="1" applyBorder="1" applyAlignment="1">
      <x:alignment wrapText="1"/>
    </x:xf>
    <x:xf numFmtId="219" fontId="0" fillId="0" borderId="0" xfId="0" applyNumberFormat="1" applyFont="1" applyFill="1" applyBorder="1" applyAlignment="1">
      <x:alignment wrapText="1"/>
    </x:xf>
    <x:xf numFmtId="0" fontId="0" fillId="31" borderId="0" xfId="0" applyNumberFormat="1" applyFont="1" applyFill="1" applyBorder="1" applyAlignment="1">
      <x:alignment wrapText="1"/>
    </x:xf>
    <x:xf numFmtId="222" fontId="0" fillId="0" borderId="0" xfId="0" applyNumberFormat="1" applyFont="1" applyFill="1" applyBorder="1"/>
    <x:xf numFmtId="200" fontId="0" fillId="31" borderId="0" xfId="0" applyNumberFormat="1" applyFont="1" applyFill="1" applyBorder="1"/>
    <x:xf numFmtId="222" fontId="0" fillId="31" borderId="0" xfId="0" applyNumberFormat="1" applyFont="1" applyFill="1" applyBorder="1"/>
    <x:xf numFmtId="0" fontId="3" fillId="31" borderId="0" xfId="0" applyNumberFormat="1" applyFont="1" applyFill="1" applyBorder="1"/>
    <x:xf numFmtId="200" fontId="3" fillId="31" borderId="0" xfId="0" applyNumberFormat="1" applyFont="1" applyFill="1" applyBorder="1"/>
    <x:xf numFmtId="222" fontId="3" fillId="31" borderId="0" xfId="0" applyNumberFormat="1" applyFont="1" applyFill="1" applyBorder="1"/>
    <x:xf numFmtId="212" fontId="4" fillId="0" borderId="0" xfId="0" applyNumberFormat="1" applyFont="1" applyFill="1" applyBorder="1" applyAlignment="1">
      <x:alignment wrapText="1"/>
    </x:xf>
    <x:xf numFmtId="222" fontId="3" fillId="31" borderId="0" xfId="0" applyNumberFormat="1" applyFont="1" applyFill="1" applyBorder="1" applyAlignment="1">
      <x:alignment wrapText="1"/>
    </x:xf>
    <x:xf numFmtId="0" fontId="3" fillId="31" borderId="0" xfId="0" applyNumberFormat="1" applyFont="1" applyFill="1" applyBorder="1" applyAlignment="1">
      <x:alignment wrapText="1"/>
    </x:xf>
    <x:xf numFmtId="200" fontId="3" fillId="31" borderId="0" xfId="0" applyNumberFormat="1" applyFont="1" applyFill="1" applyBorder="1" applyAlignment="1">
      <x:alignment wrapText="1"/>
    </x:xf>
    <x:xf numFmtId="0" fontId="0" fillId="32" borderId="0" xfId="0" applyNumberFormat="1" applyFont="1" applyFill="1" applyBorder="1"/>
    <x:xf numFmtId="0" fontId="10" fillId="32" borderId="0" xfId="0" applyNumberFormat="1" applyFont="1" applyFill="1" applyBorder="1"/>
    <x:xf numFmtId="0" fontId="0" fillId="33" borderId="0" xfId="0" applyNumberFormat="1" applyFont="1" applyFill="1" applyBorder="1"/>
    <x:xf numFmtId="0" fontId="1" fillId="33" borderId="0" xfId="0" applyNumberFormat="1" applyFont="1" applyFill="1" applyBorder="1"/>
    <x:xf numFmtId="0" fontId="0" fillId="34" borderId="0" xfId="0" applyNumberFormat="1" applyFont="1" applyFill="1" applyBorder="1"/>
    <x:xf numFmtId="0" fontId="2" fillId="34" borderId="0" xfId="0" applyNumberFormat="1" applyFont="1" applyFill="1" applyBorder="1"/>
    <x:xf numFmtId="0" fontId="1" fillId="33" borderId="0" xfId="0" applyNumberFormat="1" applyFont="1" applyFill="1" applyBorder="1" applyAlignment="1">
      <x:alignment wrapText="1"/>
    </x:xf>
    <x:xf numFmtId="0" fontId="2" fillId="34" borderId="0" xfId="0" applyNumberFormat="1" applyFont="1" applyFill="1" applyBorder="1" applyAlignment="1">
      <x:alignment wrapText="1"/>
    </x:xf>
    <x:xf numFmtId="0" fontId="0" fillId="35" borderId="0" xfId="0" applyNumberFormat="1" applyFont="1" applyFill="1" applyBorder="1"/>
    <x:xf numFmtId="0" fontId="2" fillId="35" borderId="0" xfId="0" applyNumberFormat="1" applyFont="1" applyFill="1" applyBorder="1"/>
    <x:xf numFmtId="216" fontId="0" fillId="0" borderId="0" xfId="0" applyNumberFormat="1" applyFont="1" applyFill="1" applyBorder="1"/>
    <x:xf numFmtId="217" fontId="3" fillId="0" borderId="0" xfId="0" applyNumberFormat="1" applyFont="1" applyFill="1" applyBorder="1"/>
    <x:xf numFmtId="217" fontId="0" fillId="35" borderId="0" xfId="0" applyNumberFormat="1" applyFont="1" applyFill="1" applyBorder="1"/>
    <x:xf numFmtId="216" fontId="0" fillId="35" borderId="0" xfId="0" applyNumberFormat="1" applyFont="1" applyFill="1" applyBorder="1"/>
    <x:xf numFmtId="217" fontId="3" fillId="0" borderId="0" xfId="0" applyNumberFormat="1" applyFont="1" applyFill="1" applyBorder="1" applyAlignment="1">
      <x:alignment wrapText="1"/>
    </x:xf>
    <x:xf numFmtId="0" fontId="2" fillId="35" borderId="0" xfId="0" applyNumberFormat="1" applyFont="1" applyFill="1" applyBorder="1" applyAlignment="1">
      <x:alignment wrapText="1"/>
    </x:xf>
    <x:xf numFmtId="0" fontId="0" fillId="35" borderId="0" xfId="0" applyNumberFormat="1" applyFont="1" applyFill="1" applyBorder="1" applyAlignment="1">
      <x:alignment wrapText="1"/>
    </x:xf>
    <x:xf numFmtId="217" fontId="0" fillId="35" borderId="0" xfId="0" applyNumberFormat="1" applyFont="1" applyFill="1" applyBorder="1" applyAlignment="1">
      <x:alignment wrapText="1"/>
    </x:xf>
    <x:xf numFmtId="216" fontId="0" fillId="35" borderId="0" xfId="0" applyNumberFormat="1" applyFont="1" applyFill="1" applyBorder="1" applyAlignment="1">
      <x:alignment wrapText="1"/>
    </x:xf>
    <x:xf numFmtId="0" fontId="3" fillId="34" borderId="0" xfId="0" applyNumberFormat="1" applyFont="1" applyFill="1" applyBorder="1"/>
    <x:xf numFmtId="210" fontId="3" fillId="34" borderId="0" xfId="0" applyNumberFormat="1" applyFont="1" applyFill="1" applyBorder="1"/>
    <x:xf numFmtId="210" fontId="3" fillId="34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2" fillId="0" borderId="0" xfId="0" applyNumberFormat="1" applyFont="1" applyFill="1" applyBorder="1"/>
    <x:xf numFmtId="223" fontId="12" fillId="0" borderId="0" xfId="0" applyNumberFormat="1" applyFont="1" applyFill="1" applyBorder="1"/>
    <x:xf numFmtId="223" fontId="11" fillId="0" borderId="0" xfId="0" applyNumberFormat="1" applyFont="1" applyFill="1" applyBorder="1"/>
    <x:xf numFmtId="200" fontId="11" fillId="0" borderId="0" xfId="0" applyNumberFormat="1" applyFont="1" applyFill="1" applyBorder="1"/>
    <x:xf numFmtId="200" fontId="11" fillId="36" borderId="0" xfId="0" applyNumberFormat="1" applyFont="1" applyFill="1" applyBorder="1"/>
    <x:xf numFmtId="200" fontId="13" fillId="36" borderId="0" xfId="0" applyNumberFormat="1" applyFont="1" applyFill="1" applyBorder="1"/>
    <x:xf numFmtId="223" fontId="11" fillId="36" borderId="0" xfId="0" applyNumberFormat="1" applyFont="1" applyFill="1" applyBorder="1"/>
    <x:xf numFmtId="223" fontId="13" fillId="36" borderId="0" xfId="0" applyNumberFormat="1" applyFont="1" applyFill="1" applyBorder="1"/>
    <x:xf numFmtId="0" fontId="11" fillId="36" borderId="0" xfId="0" applyNumberFormat="1" applyFont="1" applyFill="1" applyBorder="1"/>
    <x:xf numFmtId="0" fontId="13" fillId="36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218" fontId="11" fillId="0" borderId="0" xfId="0" applyNumberFormat="1" applyFont="1" applyFill="1" applyBorder="1" applyAlignment="1">
      <x:alignment wrapText="1"/>
    </x:xf>
    <x:xf numFmtId="224" fontId="11" fillId="0" borderId="0" xfId="0" applyNumberFormat="1" applyFont="1" applyFill="1" applyBorder="1" applyAlignment="1">
      <x:alignment wrapText="1"/>
    </x:xf>
    <x:xf numFmtId="218" fontId="11" fillId="0" borderId="0" xfId="0" applyNumberFormat="1" applyFont="1" applyFill="1" applyBorder="1"/>
    <x:xf numFmtId="224" fontId="11" fillId="0" borderId="0" xfId="0" applyNumberFormat="1" applyFont="1" applyFill="1" applyBorder="1"/>
    <x:xf numFmtId="0" fontId="11" fillId="37" borderId="0" xfId="0" applyNumberFormat="1" applyFont="1" applyFill="1" applyBorder="1"/>
    <x:xf numFmtId="0" fontId="14" fillId="37" borderId="0" xfId="0" applyNumberFormat="1" applyFont="1" applyFill="1" applyBorder="1"/>
    <x:xf numFmtId="0" fontId="11" fillId="37" borderId="0" xfId="0" applyNumberFormat="1" applyFont="1" applyFill="1" applyBorder="1" applyAlignment="1">
      <x:alignment wrapText="1"/>
    </x:xf>
    <x:xf numFmtId="0" fontId="14" fillId="37" borderId="0" xfId="0" applyNumberFormat="1" applyFont="1" applyFill="1" applyBorder="1" applyAlignment="1">
      <x:alignment wrapText="1"/>
    </x:xf>
    <x:xf numFmtId="214" fontId="0" fillId="0" borderId="0" xfId="0" applyNumberFormat="1" applyFont="1" applyFill="1" applyBorder="1" applyAlignment="1">
      <x:alignment wrapText="1"/>
    </x:xf>
    <x:xf numFmtId="225" fontId="11" fillId="0" borderId="0" xfId="0" applyNumberFormat="1" applyFont="1" applyFill="1" applyBorder="1"/>
    <x:xf numFmtId="0" fontId="11" fillId="38" borderId="0" xfId="0" applyNumberFormat="1" applyFont="1" applyFill="1" applyBorder="1"/>
    <x:xf numFmtId="0" fontId="13" fillId="38" borderId="0" xfId="0" applyNumberFormat="1" applyFont="1" applyFill="1" applyBorder="1"/>
    <x:xf numFmtId="218" fontId="13" fillId="38" borderId="0" xfId="0" applyNumberFormat="1" applyFont="1" applyFill="1" applyBorder="1"/>
    <x:xf numFmtId="226" fontId="11" fillId="0" borderId="0" xfId="0" applyNumberFormat="1" applyFont="1" applyFill="1" applyBorder="1"/>
    <x:xf numFmtId="0" fontId="11" fillId="39" borderId="0" xfId="0" applyNumberFormat="1" applyFont="1" applyFill="1" applyBorder="1"/>
    <x:xf numFmtId="0" fontId="14" fillId="39" borderId="0" xfId="0" applyNumberFormat="1" applyFont="1" applyFill="1" applyBorder="1"/>
    <x:xf numFmtId="0" fontId="14" fillId="39" borderId="0" xfId="0" applyNumberFormat="1" applyFont="1" applyFill="1" applyBorder="1" applyAlignment="1">
      <x:alignment wrapText="1"/>
    </x:xf>
    <x:xf numFmtId="0" fontId="11" fillId="39" borderId="0" xfId="0" applyNumberFormat="1" applyFont="1" applyFill="1" applyBorder="1" applyAlignment="1">
      <x:alignment wrapText="1"/>
    </x:xf>
    <x:xf numFmtId="0" fontId="11" fillId="40" borderId="0" xfId="0" applyNumberFormat="1" applyFont="1" applyFill="1" applyBorder="1" applyAlignment="1">
      <x:alignment wrapText="1"/>
    </x:xf>
    <x:xf numFmtId="0" fontId="11" fillId="41" borderId="0" xfId="0" applyNumberFormat="1" applyFont="1" applyFill="1" applyBorder="1"/>
    <x:xf numFmtId="0" fontId="14" fillId="41" borderId="0" xfId="0" applyNumberFormat="1" applyFont="1" applyFill="1" applyBorder="1"/>
    <x:xf numFmtId="0" fontId="14" fillId="41" borderId="0" xfId="0" applyNumberFormat="1" applyFont="1" applyFill="1" applyBorder="1" applyAlignment="1">
      <x:alignment wrapText="1"/>
    </x:xf>
    <x:xf numFmtId="0" fontId="11" fillId="42" borderId="0" xfId="0" applyNumberFormat="1" applyFont="1" applyFill="1" applyBorder="1"/>
    <x:xf numFmtId="0" fontId="15" fillId="42" borderId="0" xfId="0" applyNumberFormat="1" applyFont="1" applyFill="1" applyBorder="1"/>
    <x:xf numFmtId="0" fontId="13" fillId="0" borderId="0" xfId="0" applyNumberFormat="1" applyFont="1" applyFill="1" applyBorder="1"/>
    <x:xf numFmtId="0" fontId="13" fillId="40" borderId="0" xfId="0" applyNumberFormat="1" applyFont="1" applyFill="1" applyBorder="1"/>
    <x:xf numFmtId="218" fontId="13" fillId="40" borderId="0" xfId="0" applyNumberFormat="1" applyFont="1" applyFill="1" applyBorder="1"/>
    <x:xf numFmtId="224" fontId="13" fillId="0" borderId="0" xfId="0" applyNumberFormat="1" applyFont="1" applyFill="1" applyBorder="1"/>
    <x:xf numFmtId="224" fontId="14" fillId="41" borderId="0" xfId="0" applyNumberFormat="1" applyFont="1" applyFill="1" applyBorder="1" applyAlignment="1">
      <x:alignment wrapText="1"/>
    </x:xf>
    <x:xf numFmtId="0" fontId="15" fillId="42" borderId="0" xfId="0" applyNumberFormat="1" applyFont="1" applyFill="1" applyBorder="1" applyAlignment="1">
      <x:alignment wrapText="1"/>
    </x:xf>
    <x:xf numFmtId="0" fontId="11" fillId="43" borderId="0" xfId="0" applyNumberFormat="1" applyFont="1" applyFill="1" applyBorder="1"/>
    <x:xf numFmtId="0" fontId="14" fillId="43" borderId="0" xfId="0" applyNumberFormat="1" applyFont="1" applyFill="1" applyBorder="1"/>
    <x:xf numFmtId="0" fontId="14" fillId="43" borderId="0" xfId="0" applyNumberFormat="1" applyFont="1" applyFill="1" applyBorder="1" applyAlignment="1">
      <x:alignment wrapText="1"/>
    </x:xf>
    <x:xf numFmtId="221" fontId="11" fillId="0" borderId="0" xfId="0" applyNumberFormat="1" applyFont="1" applyFill="1" applyBorder="1"/>
    <x:xf numFmtId="221" fontId="14" fillId="43" borderId="0" xfId="0" applyNumberFormat="1" applyFont="1" applyFill="1" applyBorder="1" applyAlignment="1">
      <x:alignment wrapText="1"/>
    </x:xf>
    <x:xf numFmtId="227" fontId="1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7f250e1534d57" /><Relationship Type="http://schemas.openxmlformats.org/officeDocument/2006/relationships/theme" Target="/xl/theme/theme1.xml" Id="R8b86d455730e4076" /><Relationship Type="http://schemas.openxmlformats.org/officeDocument/2006/relationships/sharedStrings" Target="/xl/sharedStrings.xml" Id="R6b2600231e4c4fa6" /><Relationship Type="http://schemas.openxmlformats.org/officeDocument/2006/relationships/worksheet" Target="/xl/worksheets/sheet1.xml" Id="R2c827689d4474a5f" /><Relationship Type="http://schemas.openxmlformats.org/officeDocument/2006/relationships/worksheet" Target="/xl/worksheets/sheet2.xml" Id="R52fdc3fbd86f4281" /><Relationship Type="http://schemas.openxmlformats.org/officeDocument/2006/relationships/worksheet" Target="/xl/worksheets/sheet3.xml" Id="Rc54c87509bd14071" /><Relationship Type="http://schemas.openxmlformats.org/officeDocument/2006/relationships/worksheet" Target="/xl/worksheets/sheet4.xml" Id="R6b66be40c0c6457b" /><Relationship Type="http://schemas.openxmlformats.org/officeDocument/2006/relationships/worksheet" Target="/xl/worksheets/sheet5.xml" Id="R73fb515abd814004" /><Relationship Type="http://schemas.openxmlformats.org/officeDocument/2006/relationships/worksheet" Target="/xl/worksheets/sheet6.xml" Id="Re7b6ad836f624535" /><Relationship Type="http://schemas.openxmlformats.org/officeDocument/2006/relationships/worksheet" Target="/xl/worksheets/sheet7.xml" Id="R1cb337ab5cf44789" /><Relationship Type="http://schemas.openxmlformats.org/officeDocument/2006/relationships/worksheet" Target="/xl/worksheets/sheet8.xml" Id="R2eb97cb3df0c480e" /><Relationship Type="http://schemas.openxmlformats.org/officeDocument/2006/relationships/worksheet" Target="/xl/worksheets/sheet9.xml" Id="R7ece898e42a544cc" /><Relationship Type="http://schemas.openxmlformats.org/officeDocument/2006/relationships/worksheet" Target="/xl/worksheets/sheet10.xml" Id="R68b3b95975e440b9" /><Relationship Type="http://schemas.openxmlformats.org/officeDocument/2006/relationships/worksheet" Target="/xl/worksheets/sheet11.xml" Id="R1527486e30f84bbd" /><Relationship Type="http://schemas.openxmlformats.org/officeDocument/2006/relationships/worksheet" Target="/xl/worksheets/sheet12.xml" Id="R4d35c2eff4c34901" /><Relationship Type="http://schemas.openxmlformats.org/officeDocument/2006/relationships/worksheet" Target="/xl/worksheets/sheet13.xml" Id="Re49861fdeba64c37" /><Relationship Type="http://schemas.openxmlformats.org/officeDocument/2006/relationships/worksheet" Target="/xl/worksheets/sheet14.xml" Id="R1fbd7a4b618a49eb" /><Relationship Type="http://schemas.openxmlformats.org/officeDocument/2006/relationships/worksheet" Target="/xl/worksheets/sheet15.xml" Id="R8e196713729348de" /><Relationship Type="http://schemas.openxmlformats.org/officeDocument/2006/relationships/worksheet" Target="/xl/worksheets/sheet16.xml" Id="R5e55fe7412764308" /><Relationship Type="http://schemas.openxmlformats.org/officeDocument/2006/relationships/worksheet" Target="/xl/worksheets/sheet17.xml" Id="Rae3bef5d22624bce" /><Relationship Type="http://schemas.openxmlformats.org/officeDocument/2006/relationships/worksheet" Target="/xl/worksheets/sheet18.xml" Id="R55ba8787d6934894" /><Relationship Type="http://schemas.openxmlformats.org/officeDocument/2006/relationships/worksheet" Target="/xl/worksheets/sheet19.xml" Id="R8a42a91c08a74da5" /><Relationship Type="http://schemas.openxmlformats.org/officeDocument/2006/relationships/worksheet" Target="/xl/worksheets/sheet20.xml" Id="Rf321d58a79974b65" /><Relationship Type="http://schemas.openxmlformats.org/officeDocument/2006/relationships/worksheet" Target="/xl/worksheets/sheet21.xml" Id="R7663bbde789a4554" /><Relationship Type="http://schemas.openxmlformats.org/officeDocument/2006/relationships/worksheet" Target="/xl/worksheets/sheet22.xml" Id="R42a151a326844954" /><Relationship Type="http://schemas.openxmlformats.org/officeDocument/2006/relationships/worksheet" Target="/xl/worksheets/sheet23.xml" Id="Rf90624d37a6549f3" /><Relationship Type="http://schemas.openxmlformats.org/officeDocument/2006/relationships/worksheet" Target="/xl/worksheets/sheet24.xml" Id="Rad891b71dc4945be" /><Relationship Type="http://schemas.openxmlformats.org/officeDocument/2006/relationships/worksheet" Target="/xl/worksheets/sheet25.xml" Id="Rc4fb49cb886f47ab" /><Relationship Type="http://schemas.openxmlformats.org/officeDocument/2006/relationships/worksheet" Target="/xl/worksheets/sheet26.xml" Id="R17641af7984b4f1a" /><Relationship Type="http://schemas.openxmlformats.org/officeDocument/2006/relationships/worksheet" Target="/xl/worksheets/sheet27.xml" Id="Rcb03b98716e44970" /><Relationship Type="http://schemas.openxmlformats.org/officeDocument/2006/relationships/worksheet" Target="/xl/worksheets/sheet28.xml" Id="R0ece1979dd1c4b26" /><Relationship Type="http://schemas.openxmlformats.org/officeDocument/2006/relationships/worksheet" Target="/xl/worksheets/sheet29.xml" Id="R454a45e0e1cd4c6a" /><Relationship Type="http://schemas.openxmlformats.org/officeDocument/2006/relationships/worksheet" Target="/xl/worksheets/sheet30.xml" Id="R73127daad8f44d1a" /><Relationship Type="http://schemas.openxmlformats.org/officeDocument/2006/relationships/worksheet" Target="/xl/worksheets/sheet31.xml" Id="Re9b7e461c9eb4198" /><Relationship Type="http://schemas.openxmlformats.org/officeDocument/2006/relationships/worksheet" Target="/xl/worksheets/sheet32.xml" Id="R8b587ee7223245ca" /><Relationship Type="http://schemas.openxmlformats.org/officeDocument/2006/relationships/worksheet" Target="/xl/worksheets/sheet33.xml" Id="Rcd772d9f386c4655" /><Relationship Type="http://schemas.openxmlformats.org/officeDocument/2006/relationships/worksheet" Target="/xl/worksheets/sheet34.xml" Id="Rb7f33ad0ae814e50" /><Relationship Type="http://schemas.openxmlformats.org/officeDocument/2006/relationships/worksheet" Target="/xl/worksheets/sheet35.xml" Id="Rb9f08dfe44894d4a" /><Relationship Type="http://schemas.openxmlformats.org/officeDocument/2006/relationships/worksheet" Target="/xl/worksheets/sheet36.xml" Id="R88c651d1a3e74d71" /><Relationship Type="http://schemas.openxmlformats.org/officeDocument/2006/relationships/worksheet" Target="/xl/worksheets/sheet37.xml" Id="R2147c746d1384ace" /><Relationship Type="http://schemas.openxmlformats.org/officeDocument/2006/relationships/worksheet" Target="/xl/worksheets/sheet38.xml" Id="Rc7ba7d181bbd48d1" /><Relationship Type="http://schemas.openxmlformats.org/officeDocument/2006/relationships/worksheet" Target="/xl/worksheets/sheet39.xml" Id="R354088494f374876" /><Relationship Type="http://schemas.openxmlformats.org/officeDocument/2006/relationships/worksheet" Target="/xl/worksheets/sheet40.xml" Id="R94df87db609d475c" /><Relationship Type="http://schemas.openxmlformats.org/officeDocument/2006/relationships/worksheet" Target="/xl/worksheets/sheet41.xml" Id="R3d4b5a451cee4917" /><Relationship Type="http://schemas.openxmlformats.org/officeDocument/2006/relationships/worksheet" Target="/xl/worksheets/sheet42.xml" Id="R795a0b554ced4e83" /><Relationship Type="http://schemas.openxmlformats.org/officeDocument/2006/relationships/worksheet" Target="/xl/worksheets/sheet43.xml" Id="Rbb2229aeb86d4dd9" /><Relationship Type="http://schemas.openxmlformats.org/officeDocument/2006/relationships/worksheet" Target="/xl/worksheets/sheet44.xml" Id="Rbdda7fcae89448f4" /><Relationship Type="http://schemas.openxmlformats.org/officeDocument/2006/relationships/worksheet" Target="/xl/worksheets/sheet45.xml" Id="R49741647e6184d08" /><Relationship Type="http://schemas.openxmlformats.org/officeDocument/2006/relationships/worksheet" Target="/xl/worksheets/sheet46.xml" Id="R0766fa1fb3c7425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35f6801cd304737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USDC executed</c:v>
          </c:tx>
          <c:cat>
            <c:strRef>
              <c:f>'v09 Daily Verified'!$A$4:$A$5</c:f>
              <c:strCache>
                <c:ptCount val="0"/>
              </c:strCache>
            </c:strRef>
          </c:cat>
          <c:val>
            <c:numRef>
              <c:f>'v09 Daily Verified'!$D$4:$D$5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2</xdr:row>
      <xdr:rowOff>0</xdr:rowOff>
    </xdr:from>
    <xdr:to>
      <xdr:col>14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35f6801cd30473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/xl/drawings/drawing1.xml" Id="R2ce944ec453545c0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</x:cols>
  <x:sheetData>
    <x:row r="1" ht="34" customHeight="1">
      <x:c r="A1" s="5" t="str">
        <x:v>HYPE v1.9 | WATCH | Primary reserve accrual and October cohort traced; see v19 sheet</x:v>
      </x:c>
      <x:c r="B1" s="5"/>
      <x:c r="C1" s="5"/>
      <x:c r="D1" s="5"/>
      <x:c r="E1" s="5"/>
    </x:row>
    <x:row r="3" ht="27" customHeight="1">
      <x:c r="A3" s="9" t="str">
        <x:v>Status</x:v>
      </x:c>
      <x:c r="B3" s="9" t="str">
        <x:v>Legacy price (not live)</x:v>
      </x:c>
      <x:c r="C3" s="9" t="str">
        <x:v>Inherited flow proxy $M</x:v>
      </x:c>
      <x:c r="D3" s="9" t="str">
        <x:v>Inherited non-reserve $M</x:v>
      </x:c>
      <x:c r="E3" s="9" t="str">
        <x:v>Inherited reserve $M</x:v>
      </x:c>
    </x:row>
    <x:row r="4">
      <x:c r="A4" t="str">
        <x:v>WATCH / NO NEW BUY</x:v>
      </x:c>
      <x:c r="B4" t="n">
        <x:f>Assumptions!B4</x:f>
        <x:v>80.24</x:v>
      </x:c>
      <x:c r="C4" t="n">
        <x:f>'AQAv2 Bridge'!B4</x:f>
        <x:v>714.03</x:v>
      </x:c>
      <x:c r="D4" t="n">
        <x:f>'AQAv2 Bridge'!B6</x:f>
        <x:v>691.87</x:v>
      </x:c>
      <x:c r="E4" t="n">
        <x:f>'AQAv2 Bridge'!B5</x:f>
        <x:v>22.16</x:v>
      </x:c>
    </x:row>
    <x:row r="6" ht="27" customHeight="1">
      <x:c r="A6" s="9" t="str">
        <x:v>Research gates</x:v>
      </x:c>
      <x:c r="B6" s="9" t="str">
        <x:v>Revenue audit</x:v>
      </x:c>
      <x:c r="C6" s="9" t="str">
        <x:v>AF fills</x:v>
      </x:c>
      <x:c r="D6" s="9" t="str">
        <x:v>Float</x:v>
      </x:c>
      <x:c r="E6" s="9" t="str">
        <x:v>HIP-3</x:v>
      </x:c>
    </x:row>
    <x:row r="7" ht="30" customHeight="1">
      <x:c r="A7" t="str">
        <x:v>PENDING</x:v>
      </x:c>
      <x:c r="B7" t="str">
        <x:v>Partial source reconciliation</x:v>
      </x:c>
      <x:c r="C7" t="str">
        <x:v>90d indexed; API overlap</x:v>
      </x:c>
      <x:c r="D7" t="str">
        <x:v>Conflicting denominators</x:v>
      </x:c>
      <x:c r="E7" t="str">
        <x:v>Indexed fees; net unverified</x:v>
      </x:c>
    </x:row>
    <x:row r="9" ht="30" customHeight="1">
      <x:c r="A9" s="40" t="str">
        <x:v>CORRECTION: $714.03M historical reported includes $22.16M AQAv2. Never add the full forward reserve stream on top.</x:v>
      </x:c>
      <x:c r="B9" s="40"/>
      <x:c r="C9" s="40"/>
      <x:c r="D9" s="40"/>
      <x:c r="E9" s="40"/>
    </x:row>
    <x:row r="10" ht="30" customHeight="1">
      <x:c r="A10" s="40" t="str">
        <x:v>Scenario valuations are illustrations, not intrinsic valuations or purchase recommendations.</x:v>
      </x:c>
      <x:c r="B10" s="40"/>
      <x:c r="C10" s="40"/>
      <x:c r="D10" s="40"/>
      <x:c r="E10" s="40"/>
    </x:row>
    <x:row r="12" ht="27" customHeight="1">
      <x:c r="A12" s="9" t="str">
        <x:v>Legacy v0.4 scenarios</x:v>
      </x:c>
      <x:c r="B12" s="9" t="str">
        <x:v>Bear</x:v>
      </x:c>
      <x:c r="C12" s="9" t="str">
        <x:v>No-reserve base</x:v>
      </x:c>
      <x:c r="D12" s="9" t="str">
        <x:v>Forward reserve base</x:v>
      </x:c>
      <x:c r="E12" s="9" t="str">
        <x:v>Bull</x:v>
      </x:c>
    </x:row>
    <x:row r="13">
      <x:c r="A13" t="str">
        <x:v>Implied token price</x:v>
      </x:c>
      <x:c r="B13" s="36" t="n">
        <x:f>'Scenario Valuation'!G2</x:f>
        <x:v>19.285714285714285</x:v>
      </x:c>
      <x:c r="C13" s="36" t="n">
        <x:f>'Scenario Valuation'!G3</x:f>
        <x:v>57.655833333333334</x:v>
      </x:c>
      <x:c r="D13" s="36" t="n">
        <x:f>'Scenario Valuation'!G5</x:f>
        <x:v>68.48916666666666</x:v>
      </x:c>
      <x:c r="E13" s="36" t="n">
        <x:f>'Scenario Valuation'!G6</x:f>
        <x:v>112.5</x:v>
      </x:c>
    </x:row>
  </x:sheetData>
  <x:mergeCells>
    <x:mergeCell ref="A1:E1"/>
    <x:mergeCell ref="A9:E9"/>
    <x:mergeCell ref="A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0" hidden="0" customWidth="1"/>
    <x:col min="2" max="2" width="20" hidden="0" customWidth="1"/>
    <x:col min="3" max="3" width="67" hidden="0" customWidth="1"/>
  </x:cols>
  <x:sheetData>
    <x:row r="1" ht="34" customHeight="1">
      <x:c r="A1" s="9" t="str">
        <x:v>HAYABUSA RESEARCH | HYPE v0.4 INPUTS</x:v>
      </x:c>
      <x:c r="B1" s="9" t="str"/>
      <x:c r="C1" s="9" t="str">
        <x:v>October 17, 2026</x:v>
      </x:c>
    </x:row>
    <x:row r="3" ht="27" customHeight="1">
      <x:c r="A3" s="5" t="str">
        <x:v>Assumption / dated input</x:v>
      </x:c>
      <x:c r="B3" s="5" t="str">
        <x:v>Value</x:v>
      </x:c>
      <x:c r="C3" s="5" t="str">
        <x:v>Source and interpretation</x:v>
      </x:c>
    </x:row>
    <x:row r="4" ht="27" customHeight="1">
      <x:c r="A4" s="17" t="str">
        <x:v>Reference historical HYPE price ($)</x:v>
      </x:c>
      <x:c r="B4" s="28" t="n">
        <x:v>80.24</x:v>
      </x:c>
      <x:c r="C4" s="17" t="str">
        <x:v>October 17 reference; NOT a live quote</x:v>
      </x:c>
    </x:row>
    <x:row r="5" ht="27" customHeight="1">
      <x:c r="A5" s="17" t="str">
        <x:v>Tokenomist narrow unlocked float (M)</x:v>
      </x:c>
      <x:c r="B5" s="28" t="n">
        <x:v>222.445714</x:v>
      </x:c>
      <x:c r="C5" s="17" t="str">
        <x:v>Tokenomist October 17 release methodology</x:v>
      </x:c>
    </x:row>
    <x:row r="6" ht="27" customHeight="1">
      <x:c r="A6" s="17" t="str">
        <x:v>CoinClass wider circulating (M)</x:v>
      </x:c>
      <x:c r="B6" s="28" t="n">
        <x:v>302.08</x:v>
      </x:c>
      <x:c r="C6" s="17" t="str">
        <x:v>CoinClass October 17; not interchangeable with narrow</x:v>
      </x:c>
    </x:row>
    <x:row r="7" ht="27" customHeight="1">
      <x:c r="A7" s="17" t="str">
        <x:v>SEC-filed different-date float (M)</x:v>
      </x:c>
      <x:c r="B7" s="28" t="n">
        <x:v>235</x:v>
      </x:c>
      <x:c r="C7" s="17" t="str">
        <x:v>Third-party dated Aug 23 2026</x:v>
      </x:c>
    </x:row>
    <x:row r="8" ht="27" customHeight="1">
      <x:c r="A8" s="17" t="str">
        <x:v>Historical combined revenue proxy ($M)</x:v>
      </x:c>
      <x:c r="B8" s="17" t="n">
        <x:f>'Historical Flows'!C14</x:f>
        <x:v>714.03</x:v>
      </x:c>
      <x:c r="C8" s="17" t="str">
        <x:v>Combined Oct25–Sep26, includes AQAv2</x:v>
      </x:c>
    </x:row>
    <x:row r="9" ht="27" customHeight="1">
      <x:c r="A9" s="17" t="str">
        <x:v>Historic AQAv2 recognized ($M)</x:v>
      </x:c>
      <x:c r="B9" s="28" t="n">
        <x:v>22.16</x:v>
      </x:c>
      <x:c r="C9" s="17" t="str">
        <x:v>DeFiLlama Q3 2026; not executed HYPE fills</x:v>
      </x:c>
    </x:row>
    <x:row r="10" ht="27" customHeight="1">
      <x:c r="A10" s="17" t="str">
        <x:v>Forward AQAv2 illustration ($M/y)</x:v>
      </x:c>
      <x:c r="B10" s="28" t="n">
        <x:v>130</x:v>
      </x:c>
      <x:c r="C10" s="17" t="str">
        <x:v>User scenario, hypothetical. Replaces historical 22.16</x:v>
      </x:c>
    </x:row>
    <x:row r="11" ht="27" customHeight="1">
      <x:c r="A11" s="17" t="str">
        <x:v>Illustrative value/flow multiple (x)</x:v>
      </x:c>
      <x:c r="B11" s="28" t="n">
        <x:v>25</x:v>
      </x:c>
      <x:c r="C11" s="17" t="str">
        <x:v>Research sensitivity, not comparable to equity P/E</x:v>
      </x:c>
    </x:row>
    <x:row r="12" ht="27" customHeight="1">
      <x:c r="A12" s="17" t="str">
        <x:v>Future economically saleable float (M)</x:v>
      </x:c>
      <x:c r="B12" s="28" t="n">
        <x:v>300</x:v>
      </x:c>
      <x:c r="C12" s="17" t="str">
        <x:v>Scenario assumption, NOT a vesting forecast</x:v>
      </x:c>
    </x:row>
    <x:row r="13" ht="27" customHeight="1">
      <x:c r="A13" s="17" t="str">
        <x:v>AF Sep 18 balance (M HYPE)</x:v>
      </x:c>
      <x:c r="B13" s="28" t="n">
        <x:v>47.29</x:v>
      </x:c>
      <x:c r="C13" s="17" t="str">
        <x:v>CoinClass rounded daily</x:v>
      </x:c>
    </x:row>
    <x:row r="14" ht="27" customHeight="1">
      <x:c r="A14" s="17" t="str">
        <x:v>AF Sep 30 balance (M HYPE)</x:v>
      </x:c>
      <x:c r="B14" s="28" t="n">
        <x:v>47.58</x:v>
      </x:c>
      <x:c r="C14" s="17" t="str">
        <x:v>CoinClass rounded daily</x:v>
      </x:c>
    </x:row>
    <x:row r="15" ht="27" customHeight="1">
      <x:c r="A15" s="17" t="str">
        <x:v>AF Oct 17 balance (M HYPE)</x:v>
      </x:c>
      <x:c r="B15" s="28" t="n">
        <x:v>48.09</x:v>
      </x:c>
      <x:c r="C15" s="17" t="str">
        <x:v>CoinClass rounded daily</x:v>
      </x:c>
    </x:row>
    <x:row r="16" ht="27" customHeight="1">
      <x:c r="A16" s="17" t="str">
        <x:v>October 4 first USDC payment ($M)</x:v>
      </x:c>
      <x:c r="B16" s="28" t="n">
        <x:v>14.58</x:v>
      </x:c>
      <x:c r="C16" s="17" t="str">
        <x:v>Blockworks compiled report; no matched HYPE buys</x:v>
      </x:c>
    </x:row>
    <x:row r="18" ht="32" customHeight="1">
      <x:c r="A18" s="14" t="str">
        <x:v>CAUTION</x:v>
      </x:c>
      <x:c r="B18" s="14" t="str">
        <x:v>Do not add forward yield to reported 714.03; first subtract recognized 22.16.</x:v>
      </x:c>
      <x:c r="C18" s="14" t="str"/>
    </x:row>
    <x:row r="19" ht="100" customHeight="1">
      <x:c r="A19" s="14" t="str">
        <x:v>CAUTION</x:v>
      </x:c>
      <x:c r="B19" s="14" t="str">
        <x:v>v1.3: partial AF fills replayed; complete 30–90-day history remains unverified.</x:v>
      </x:c>
      <x:c r="C19" s="14" t="str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7" hidden="0" customWidth="1"/>
    <x:col min="3" max="3" width="27" hidden="0" customWidth="1"/>
    <x:col min="4" max="4" width="31" hidden="0" customWidth="1"/>
  </x:cols>
  <x:sheetData>
    <x:row r="1" ht="27" customHeight="1">
      <x:c r="A1" s="5" t="str">
        <x:v>Month (UTC)</x:v>
      </x:c>
      <x:c r="B1" s="5" t="str">
        <x:v>Gross combined fees ($M)</x:v>
      </x:c>
      <x:c r="C1" s="5" t="str">
        <x:v>Combined revenue ($M)</x:v>
      </x:c>
      <x:c r="D1" s="5" t="str">
        <x:v>Evidence</x:v>
      </x:c>
    </x:row>
    <x:row r="2">
      <x:c r="A2" s="17" t="str">
        <x:v>Oct 2025</x:v>
      </x:c>
      <x:c r="B2" s="17" t="n">
        <x:v>124.84</x:v>
      </x:c>
      <x:c r="C2" s="17" t="n">
        <x:v>97.2</x:v>
      </x:c>
      <x:c r="D2" s="17" t="str">
        <x:v>DeFiLlama monthly Combined</x:v>
      </x:c>
    </x:row>
    <x:row r="3">
      <x:c r="A3" s="17" t="str">
        <x:v>Nov 2025</x:v>
      </x:c>
      <x:c r="B3" s="17" t="n">
        <x:v>101.38</x:v>
      </x:c>
      <x:c r="C3" s="17" t="n">
        <x:v>77.65</x:v>
      </x:c>
      <x:c r="D3" s="17" t="str">
        <x:v>DeFiLlama monthly Combined</x:v>
      </x:c>
    </x:row>
    <x:row r="4">
      <x:c r="A4" s="17" t="str">
        <x:v>Dec 2025</x:v>
      </x:c>
      <x:c r="B4" s="17" t="n">
        <x:v>68.75</x:v>
      </x:c>
      <x:c r="C4" s="17" t="n">
        <x:v>51.21</x:v>
      </x:c>
      <x:c r="D4" s="17" t="str">
        <x:v>DeFiLlama monthly Combined</x:v>
      </x:c>
    </x:row>
    <x:row r="5">
      <x:c r="A5" s="17" t="str">
        <x:v>Jan 2026</x:v>
      </x:c>
      <x:c r="B5" s="17" t="n">
        <x:v>77.29</x:v>
      </x:c>
      <x:c r="C5" s="17" t="n">
        <x:v>59.84</x:v>
      </x:c>
      <x:c r="D5" s="17" t="str">
        <x:v>DeFiLlama monthly Combined</x:v>
      </x:c>
    </x:row>
    <x:row r="6">
      <x:c r="A6" s="17" t="str">
        <x:v>Feb 2026</x:v>
      </x:c>
      <x:c r="B6" s="17" t="n">
        <x:v>70.7</x:v>
      </x:c>
      <x:c r="C6" s="17" t="n">
        <x:v>54</x:v>
      </x:c>
      <x:c r="D6" s="17" t="str">
        <x:v>DeFiLlama monthly Combined</x:v>
      </x:c>
    </x:row>
    <x:row r="7">
      <x:c r="A7" s="17" t="str">
        <x:v>Mar 2026</x:v>
      </x:c>
      <x:c r="B7" s="17" t="n">
        <x:v>69.49</x:v>
      </x:c>
      <x:c r="C7" s="17" t="n">
        <x:v>51.51</x:v>
      </x:c>
      <x:c r="D7" s="17" t="str">
        <x:v>DeFiLlama monthly Combined</x:v>
      </x:c>
    </x:row>
    <x:row r="8">
      <x:c r="A8" s="17" t="str">
        <x:v>Apr 2026</x:v>
      </x:c>
      <x:c r="B8" s="17" t="n">
        <x:v>58.67</x:v>
      </x:c>
      <x:c r="C8" s="17" t="n">
        <x:v>42.36</x:v>
      </x:c>
      <x:c r="D8" s="17" t="str">
        <x:v>DeFiLlama monthly Combined</x:v>
      </x:c>
    </x:row>
    <x:row r="9">
      <x:c r="A9" s="17" t="str">
        <x:v>May 2026</x:v>
      </x:c>
      <x:c r="B9" s="17" t="n">
        <x:v>62.18</x:v>
      </x:c>
      <x:c r="C9" s="17" t="n">
        <x:v>46.33</x:v>
      </x:c>
      <x:c r="D9" s="17" t="str">
        <x:v>DeFiLlama monthly Combined</x:v>
      </x:c>
    </x:row>
    <x:row r="10">
      <x:c r="A10" s="17" t="str">
        <x:v>Jun 2026</x:v>
      </x:c>
      <x:c r="B10" s="17" t="n">
        <x:v>80.98</x:v>
      </x:c>
      <x:c r="C10" s="17" t="n">
        <x:v>59.96</x:v>
      </x:c>
      <x:c r="D10" s="17" t="str">
        <x:v>DeFiLlama monthly Combined</x:v>
      </x:c>
    </x:row>
    <x:row r="11">
      <x:c r="A11" s="17" t="str">
        <x:v>Jul 2026</x:v>
      </x:c>
      <x:c r="B11" s="17" t="n">
        <x:v>55.14</x:v>
      </x:c>
      <x:c r="C11" s="17" t="n">
        <x:v>38.42</x:v>
      </x:c>
      <x:c r="D11" s="17" t="str">
        <x:v>DeFiLlama monthly Combined</x:v>
      </x:c>
    </x:row>
    <x:row r="12">
      <x:c r="A12" s="17" t="str">
        <x:v>Aug 2026</x:v>
      </x:c>
      <x:c r="B12" s="17" t="n">
        <x:v>77.77</x:v>
      </x:c>
      <x:c r="C12" s="17" t="n">
        <x:v>61.36</x:v>
      </x:c>
      <x:c r="D12" s="17" t="str">
        <x:v>DeFiLlama monthly Combined</x:v>
      </x:c>
    </x:row>
    <x:row r="13">
      <x:c r="A13" s="17" t="str">
        <x:v>Sep 2026</x:v>
      </x:c>
      <x:c r="B13" s="17" t="n">
        <x:v>91.33</x:v>
      </x:c>
      <x:c r="C13" s="17" t="n">
        <x:v>74.19</x:v>
      </x:c>
      <x:c r="D13" s="17" t="str">
        <x:v>DeFiLlama monthly Combined</x:v>
      </x:c>
    </x:row>
    <x:row r="14" ht="26" customHeight="1">
      <x:c r="A14" s="24" t="str">
        <x:v>12-month TOTAL</x:v>
      </x:c>
      <x:c r="B14" s="24" t="n">
        <x:f>SUM(B2:B13)</x:f>
        <x:v>938.52</x:v>
      </x:c>
      <x:c r="C14" s="24" t="n">
        <x:f>SUM(C2:C13)</x:f>
        <x:v>714.03</x:v>
      </x:c>
      <x:c r="D14" s="24"/>
    </x:row>
    <x:row r="16">
      <x:c r="A16" t="str">
        <x:v>Captured/gross ratio</x:v>
      </x:c>
      <x:c r="C16" s="2" t="n">
        <x:f>C14/B14</x:f>
        <x:v>0.7608042449814602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1" hidden="0" customWidth="1"/>
    <x:col min="2" max="2" width="21" hidden="0" customWidth="1"/>
    <x:col min="3" max="3" width="68" hidden="0" customWidth="1"/>
    <x:col min="4" max="4" width="32" hidden="0" customWidth="1"/>
  </x:cols>
  <x:sheetData>
    <x:row r="1" ht="34" customHeight="1">
      <x:c r="A1" s="9" t="str">
        <x:v>HAYABUSA | NO DOUBLE-COUNT RECONCILIATION</x:v>
      </x:c>
      <x:c r="B1" s="9" t="str"/>
      <x:c r="C1" s="9" t="str"/>
      <x:c r="D1" s="9" t="str">
        <x:v>USD millions</x:v>
      </x:c>
    </x:row>
    <x:row r="3" ht="27" customHeight="1">
      <x:c r="A3" s="5" t="str">
        <x:v>Flow category</x:v>
      </x:c>
      <x:c r="B3" s="5" t="str">
        <x:v>Amount ($M)</x:v>
      </x:c>
      <x:c r="C3" s="5" t="str">
        <x:v>Definition</x:v>
      </x:c>
      <x:c r="D3" s="5" t="str">
        <x:v>Evidence</x:v>
      </x:c>
    </x:row>
    <x:row r="4" ht="30" customHeight="1">
      <x:c r="A4" s="17" t="str">
        <x:v>Combined reported trailing year</x:v>
      </x:c>
      <x:c r="B4" s="30" t="n">
        <x:f>'Historical Flows'!C14</x:f>
        <x:v>714.03</x:v>
      </x:c>
      <x:c r="C4" s="17" t="str">
        <x:v>Includes historical AQAv2 recognition</x:v>
      </x:c>
      <x:c r="D4" s="17" t="str">
        <x:v>DeFiLlama Combined</x:v>
      </x:c>
    </x:row>
    <x:row r="5" ht="30" customHeight="1">
      <x:c r="A5" s="17" t="str">
        <x:v>Less Q3 AQAv2 recognized</x:v>
      </x:c>
      <x:c r="B5" s="30" t="n">
        <x:f>Assumptions!B9</x:f>
        <x:v>22.16</x:v>
      </x:c>
      <x:c r="C5" s="17" t="str">
        <x:v>This amount is already counted in combined</x:v>
      </x:c>
      <x:c r="D5" s="17" t="str">
        <x:v>DeFiLlama Q3 income</x:v>
      </x:c>
    </x:row>
    <x:row r="6" ht="30" customHeight="1">
      <x:c r="A6" s="17" t="str">
        <x:v>Non-AQAv2 historical proxy</x:v>
      </x:c>
      <x:c r="B6" s="30" t="n">
        <x:f>B4-B5</x:f>
        <x:v>691.87</x:v>
      </x:c>
      <x:c r="C6" s="17" t="str">
        <x:v>Not executed HYPE buyback dollars</x:v>
      </x:c>
      <x:c r="D6" s="17" t="str">
        <x:v>Derived</x:v>
      </x:c>
    </x:row>
    <x:row r="7" ht="30" customHeight="1">
      <x:c r="A7" s="17" t="str">
        <x:v>Forward reserve hypothetical</x:v>
      </x:c>
      <x:c r="B7" s="30" t="n">
        <x:f>Assumptions!B10</x:f>
        <x:v>130</x:v>
      </x:c>
      <x:c r="C7" s="17" t="str">
        <x:v>Replaces historical Q3 reserve in future</x:v>
      </x:c>
      <x:c r="D7" s="17" t="str">
        <x:v>Assumption</x:v>
      </x:c>
    </x:row>
    <x:row r="8" ht="30" customHeight="1">
      <x:c r="A8" s="17" t="str">
        <x:v>Forward combined illustration</x:v>
      </x:c>
      <x:c r="B8" s="30" t="n">
        <x:f>B6+B7</x:f>
        <x:v>821.87</x:v>
      </x:c>
      <x:c r="C8" s="17" t="str">
        <x:v>Non-reserve proxy plus NEW yield, not double count</x:v>
      </x:c>
      <x:c r="D8" s="17" t="str">
        <x:v>Scenario</x:v>
      </x:c>
    </x:row>
    <x:row r="9" ht="30" customHeight="1">
      <x:c r="A9" s="17" t="str">
        <x:v>Actual first USDC reserve transfer</x:v>
      </x:c>
      <x:c r="B9" s="30" t="n">
        <x:f>Assumptions!B16</x:f>
        <x:v>14.58</x:v>
      </x:c>
      <x:c r="C9" s="17" t="str">
        <x:v>USDC credited, separate accounting period</x:v>
      </x:c>
      <x:c r="D9" s="17" t="str">
        <x:v>Blockworks onchain compiled</x:v>
      </x:c>
    </x:row>
    <x:row r="10" ht="30" customHeight="1">
      <x:c r="A10" s="17" t="str">
        <x:v>Recognized vs received mismatch</x:v>
      </x:c>
      <x:c r="B10" s="17" t="n">
        <x:f>B5-B9</x:f>
        <x:v>7.58</x:v>
      </x:c>
      <x:c r="C10" s="17" t="str">
        <x:v>Different periods, not unexplained profit</x:v>
      </x:c>
      <x:c r="D10" s="17" t="str">
        <x:v>Reconciliation OPEN</x:v>
      </x:c>
    </x:row>
    <x:row r="11" ht="30" customHeight="1">
      <x:c r="A11" s="17" t="str">
        <x:v>Remaining funding-vs-acquisition gap</x:v>
      </x:c>
      <x:c r="B11" s="17"/>
      <x:c r="C11" s="17" t="str">
        <x:v>No matched transaction IDs/executed fills available</x:v>
      </x:c>
      <x:c r="D11" s="17" t="str">
        <x:v>MISSING_EVIDENCE</x:v>
      </x:c>
    </x:row>
    <x:row r="13" ht="44" customHeight="1">
      <x:c r="A13" s="14" t="str">
        <x:v>CORRECTION</x:v>
      </x:c>
      <x:c r="B13" s="14" t="str">
        <x:v>v0.3 used 714.03 as trading-only and added reserve 130; that partially double-counts.</x:v>
      </x:c>
      <x:c r="C13" s="14" t="str"/>
      <x:c r="D13" s="14" t="str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7" hidden="0" customWidth="1"/>
    <x:col min="2" max="2" width="22" hidden="0" customWidth="1"/>
    <x:col min="3" max="3" width="22" hidden="0" customWidth="1"/>
    <x:col min="4" max="4" width="20" hidden="0" customWidth="1"/>
    <x:col min="5" max="5" width="18" hidden="0" customWidth="1"/>
    <x:col min="6" max="6" width="17" hidden="0" customWidth="1"/>
    <x:col min="7" max="7" width="22" hidden="0" customWidth="1"/>
    <x:col min="8" max="8" width="22" hidden="0" customWidth="1"/>
  </x:cols>
  <x:sheetData>
    <x:row r="1" ht="27" customHeight="1">
      <x:c r="A1" s="5" t="str">
        <x:v>Hypothetical case</x:v>
      </x:c>
      <x:c r="B1" s="5" t="str">
        <x:v>Non-reserve $M/y</x:v>
      </x:c>
      <x:c r="C1" s="5" t="str">
        <x:v>Reserve $M/y</x:v>
      </x:c>
      <x:c r="D1" s="5" t="str">
        <x:v>Total $M/y</x:v>
      </x:c>
      <x:c r="E1" s="5" t="str">
        <x:v>Value/flow x</x:v>
      </x:c>
      <x:c r="F1" s="5" t="str">
        <x:v>Float M</x:v>
      </x:c>
      <x:c r="G1" s="5" t="str">
        <x:v>Implied $/HYPE</x:v>
      </x:c>
      <x:c r="H1" s="5" t="str">
        <x:v>Return vs ref</x:v>
      </x:c>
    </x:row>
    <x:row r="2" ht="27" customHeight="1">
      <x:c r="A2" s="17" t="str">
        <x:v>Bear – fee downturn</x:v>
      </x:c>
      <x:c r="B2" s="28" t="n">
        <x:v>450</x:v>
      </x:c>
      <x:c r="C2" s="28" t="n">
        <x:v>0</x:v>
      </x:c>
      <x:c r="D2" s="17" t="n">
        <x:f>B2+C2</x:f>
        <x:v>450</x:v>
      </x:c>
      <x:c r="E2" s="28" t="n">
        <x:v>15</x:v>
      </x:c>
      <x:c r="F2" s="28" t="n">
        <x:v>350</x:v>
      </x:c>
      <x:c r="G2" s="34" t="n">
        <x:f>D2*E2/F2</x:f>
        <x:v>19.285714285714285</x:v>
      </x:c>
      <x:c r="H2" s="32" t="n">
        <x:f>G2/Assumptions!B4-1</x:f>
        <x:v>-0.7596496225608887</x:v>
      </x:c>
    </x:row>
    <x:row r="3" ht="27" customHeight="1">
      <x:c r="A3" s="17" t="str">
        <x:v>Base – zero future reserve</x:v>
      </x:c>
      <x:c r="B3" s="28" t="n">
        <x:f>'AQAv2 Bridge'!B6</x:f>
        <x:v>691.87</x:v>
      </x:c>
      <x:c r="C3" s="28" t="n">
        <x:v>0</x:v>
      </x:c>
      <x:c r="D3" s="17" t="n">
        <x:f>B3+C3</x:f>
        <x:v>691.87</x:v>
      </x:c>
      <x:c r="E3" s="28" t="n">
        <x:v>25</x:v>
      </x:c>
      <x:c r="F3" s="28" t="n">
        <x:v>300</x:v>
      </x:c>
      <x:c r="G3" s="34" t="n">
        <x:f>D3*E3/F3</x:f>
        <x:v>57.655833333333334</x:v>
      </x:c>
      <x:c r="H3" s="32" t="n">
        <x:f>G3/Assumptions!B4-1</x:f>
        <x:v>-0.28145771020272514</x:v>
      </x:c>
    </x:row>
    <x:row r="4" ht="27" customHeight="1">
      <x:c r="A4" s="17" t="str">
        <x:v>Base – historic reserve held</x:v>
      </x:c>
      <x:c r="B4" s="28" t="n">
        <x:f>'AQAv2 Bridge'!B6</x:f>
        <x:v>691.87</x:v>
      </x:c>
      <x:c r="C4" s="28" t="n">
        <x:f>Assumptions!B9</x:f>
        <x:v>22.16</x:v>
      </x:c>
      <x:c r="D4" s="17" t="n">
        <x:f>B4+C4</x:f>
        <x:v>714.03</x:v>
      </x:c>
      <x:c r="E4" s="28" t="n">
        <x:v>25</x:v>
      </x:c>
      <x:c r="F4" s="28" t="n">
        <x:v>300</x:v>
      </x:c>
      <x:c r="G4" s="34" t="n">
        <x:f>D4*E4/F4</x:f>
        <x:v>59.5025</x:v>
      </x:c>
      <x:c r="H4" s="32" t="n">
        <x:f>G4/Assumptions!B4-1</x:f>
        <x:v>-0.25844341974077767</x:v>
      </x:c>
    </x:row>
    <x:row r="5" ht="27" customHeight="1">
      <x:c r="A5" s="17" t="str">
        <x:v>Base – hypothetical yield</x:v>
      </x:c>
      <x:c r="B5" s="28" t="n">
        <x:f>'AQAv2 Bridge'!B6</x:f>
        <x:v>691.87</x:v>
      </x:c>
      <x:c r="C5" s="28" t="n">
        <x:f>Assumptions!B10</x:f>
        <x:v>130</x:v>
      </x:c>
      <x:c r="D5" s="17" t="n">
        <x:f>B5+C5</x:f>
        <x:v>821.87</x:v>
      </x:c>
      <x:c r="E5" s="28" t="n">
        <x:v>25</x:v>
      </x:c>
      <x:c r="F5" s="28" t="n">
        <x:v>300</x:v>
      </x:c>
      <x:c r="G5" s="34" t="n">
        <x:f>D5*E5/F5</x:f>
        <x:v>68.48916666666666</x:v>
      </x:c>
      <x:c r="H5" s="32" t="n">
        <x:f>G5/Assumptions!B4-1</x:f>
        <x:v>-0.14644607843137258</x:v>
      </x:c>
    </x:row>
    <x:row r="6" ht="27" customHeight="1">
      <x:c r="A6" s="17" t="str">
        <x:v>Bull – higher activity</x:v>
      </x:c>
      <x:c r="B6" s="28" t="n">
        <x:v>900</x:v>
      </x:c>
      <x:c r="C6" s="28" t="n">
        <x:v>150</x:v>
      </x:c>
      <x:c r="D6" s="17" t="n">
        <x:f>B6+C6</x:f>
        <x:v>1050</x:v>
      </x:c>
      <x:c r="E6" s="28" t="n">
        <x:v>30</x:v>
      </x:c>
      <x:c r="F6" s="28" t="n">
        <x:v>280</x:v>
      </x:c>
      <x:c r="G6" s="34" t="n">
        <x:f>D6*E6/F6</x:f>
        <x:v>112.5</x:v>
      </x:c>
      <x:c r="H6" s="32" t="n">
        <x:f>G6/Assumptions!B4-1</x:f>
        <x:v>0.40204386839481554</x:v>
      </x:c>
    </x:row>
    <x:row r="9" ht="26" customHeight="1">
      <x:c r="A9" s="16" t="str">
        <x:v>REVERSE HURDLE</x:v>
      </x:c>
      <x:c r="B9" s="16" t="str">
        <x:v>Amount</x:v>
      </x:c>
      <x:c r="C9" s="16" t="str">
        <x:v>Interpretation</x:v>
      </x:c>
      <x:c r="D9" s="17"/>
      <x:c r="E9" s="17"/>
      <x:c r="F9" s="17"/>
      <x:c r="G9" s="17"/>
      <x:c r="H9" s="17"/>
    </x:row>
    <x:row r="10">
      <x:c r="A10" s="17" t="str">
        <x:v>$ flow needed at historical ref price</x:v>
      </x:c>
      <x:c r="B10" s="30" t="n">
        <x:f>Assumptions!B4*Assumptions!B12/Assumptions!B11</x:f>
        <x:v>962.88</x:v>
      </x:c>
      <x:c r="C10" s="17" t="str">
        <x:v>Reference $80.24, future float 300M, assumed 25x</x:v>
      </x:c>
      <x:c r="D10" s="17"/>
      <x:c r="E10" s="17"/>
      <x:c r="F10" s="17"/>
      <x:c r="G10" s="17"/>
      <x:c r="H10" s="17"/>
    </x:row>
    <x:row r="11">
      <x:c r="A11" s="17" t="str">
        <x:v>Minus non-reserve proxy</x:v>
      </x:c>
      <x:c r="B11" s="30" t="n">
        <x:f>B10-'AQAv2 Bridge'!B6</x:f>
        <x:v>271.01</x:v>
      </x:c>
      <x:c r="C11" s="17" t="str">
        <x:v>Need above organic proxy</x:v>
      </x:c>
      <x:c r="D11" s="17"/>
      <x:c r="E11" s="17"/>
      <x:c r="F11" s="17"/>
      <x:c r="G11" s="17"/>
      <x:c r="H11" s="17"/>
    </x:row>
    <x:row r="12">
      <x:c r="A12" s="17" t="str">
        <x:v>Less forward hypothetical reserve</x:v>
      </x:c>
      <x:c r="B12" s="30" t="n">
        <x:f>Assumptions!B10</x:f>
        <x:v>130</x:v>
      </x:c>
      <x:c r="C12" s="17" t="str">
        <x:v>Conditional reserve only</x:v>
      </x:c>
      <x:c r="D12" s="17"/>
      <x:c r="E12" s="17"/>
      <x:c r="F12" s="17"/>
      <x:c r="G12" s="17"/>
      <x:c r="H12" s="17"/>
    </x:row>
    <x:row r="13">
      <x:c r="A13" s="17" t="str">
        <x:v>Shortfall vs model requirement</x:v>
      </x:c>
      <x:c r="B13" s="30" t="n">
        <x:f>B11-B12</x:f>
        <x:v>141.01</x:v>
      </x:c>
      <x:c r="C13" s="17" t="str">
        <x:v>Unfunded if scenario assumptions hold</x:v>
      </x:c>
      <x:c r="D13" s="17"/>
      <x:c r="E13" s="17"/>
      <x:c r="F13" s="17"/>
      <x:c r="G13" s="17"/>
      <x:c r="H13" s="17"/>
    </x:row>
    <x:row r="14">
      <x:c r="A14" s="17" t="str">
        <x:v>12m historical reported combined</x:v>
      </x:c>
      <x:c r="B14" s="30" t="n">
        <x:f>'AQAv2 Bridge'!B4</x:f>
        <x:v>714.03</x:v>
      </x:c>
      <x:c r="C14" s="17" t="str">
        <x:v>Includes historic recognized AQAv2</x:v>
      </x:c>
      <x:c r="D14" s="17"/>
      <x:c r="E14" s="17"/>
      <x:c r="F14" s="17"/>
      <x:c r="G14" s="17"/>
      <x:c r="H14" s="17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6" hidden="0" customWidth="1"/>
    <x:col min="2" max="2" width="22" hidden="0" customWidth="1"/>
    <x:col min="3" max="3" width="24" hidden="0" customWidth="1"/>
    <x:col min="4" max="4" width="40" hidden="0" customWidth="1"/>
    <x:col min="5" max="5" width="36" hidden="0" customWidth="1"/>
  </x:cols>
  <x:sheetData>
    <x:row r="1" ht="34" customHeight="1">
      <x:c r="A1" s="9" t="str">
        <x:v>PROVISIONAL FLOAT / ASSISTANCE FUND AUDIT</x:v>
      </x:c>
      <x:c r="B1" s="9" t="str"/>
      <x:c r="C1" s="9" t="str"/>
      <x:c r="D1" s="9" t="str"/>
      <x:c r="E1" s="9" t="str"/>
    </x:row>
    <x:row r="3" ht="27" customHeight="1">
      <x:c r="A3" s="5" t="str">
        <x:v>Observation</x:v>
      </x:c>
      <x:c r="B3" s="5" t="str">
        <x:v>HYPE (millions)</x:v>
      </x:c>
      <x:c r="C3" s="5" t="str">
        <x:v>Implied MC at ref ($B)</x:v>
      </x:c>
      <x:c r="D3" s="5" t="str">
        <x:v>Date / methodology</x:v>
      </x:c>
      <x:c r="E3" s="5" t="str">
        <x:v>Risk</x:v>
      </x:c>
    </x:row>
    <x:row r="4">
      <x:c r="A4" s="17" t="str">
        <x:v>Narrow unlock-based float</x:v>
      </x:c>
      <x:c r="B4" s="28" t="n">
        <x:v>222.445714</x:v>
      </x:c>
      <x:c r="C4" s="34" t="n">
        <x:f>B4*Assumptions!B4/1000</x:f>
        <x:v>17.84904409136</x:v>
      </x:c>
      <x:c r="D4" s="17" t="str">
        <x:v>Oct 17 Tokenomist</x:v>
      </x:c>
      <x:c r="E4" s="17" t="str">
        <x:v>Release methodology</x:v>
      </x:c>
    </x:row>
    <x:row r="5">
      <x:c r="A5" s="17" t="str">
        <x:v>Wider market circulating</x:v>
      </x:c>
      <x:c r="B5" s="28" t="n">
        <x:v>302.08</x:v>
      </x:c>
      <x:c r="C5" s="34" t="n">
        <x:f>B5*Assumptions!B4/1000</x:f>
        <x:v>24.238899199999995</x:v>
      </x:c>
      <x:c r="D5" s="17" t="str">
        <x:v>Oct 17 CoinClass</x:v>
      </x:c>
      <x:c r="E5" s="17" t="str">
        <x:v>Different denominator</x:v>
      </x:c>
    </x:row>
    <x:row r="6">
      <x:c r="A6" s="17" t="str">
        <x:v>Dated SEC 3rd-party float</x:v>
      </x:c>
      <x:c r="B6" s="28" t="n">
        <x:v>235</x:v>
      </x:c>
      <x:c r="C6" s="34" t="n">
        <x:f>B6*Assumptions!B4/1000</x:f>
        <x:v>18.856399999999997</x:v>
      </x:c>
      <x:c r="D6" s="17" t="str">
        <x:v>Aug 23 SEC filed</x:v>
      </x:c>
      <x:c r="E6" s="17" t="str">
        <x:v>Older observation</x:v>
      </x:c>
    </x:row>
    <x:row r="7">
      <x:c r="A7" s="17" t="str">
        <x:v>Assistance Fund Sept 18</x:v>
      </x:c>
      <x:c r="B7" s="28" t="n">
        <x:v>47.29</x:v>
      </x:c>
      <x:c r="C7" s="17"/>
      <x:c r="D7" s="17" t="str">
        <x:v>Sep 18 CoinClass</x:v>
      </x:c>
      <x:c r="E7" s="17" t="str">
        <x:v>Rounded observational stock</x:v>
      </x:c>
    </x:row>
    <x:row r="8">
      <x:c r="A8" s="17" t="str">
        <x:v>Assistance Fund Sept 30</x:v>
      </x:c>
      <x:c r="B8" s="28" t="n">
        <x:v>47.58</x:v>
      </x:c>
      <x:c r="C8" s="17"/>
      <x:c r="D8" s="17" t="str">
        <x:v>Sep 30 CoinClass</x:v>
      </x:c>
      <x:c r="E8" s="17" t="str">
        <x:v>Rounded observational stock</x:v>
      </x:c>
    </x:row>
    <x:row r="9">
      <x:c r="A9" s="17" t="str">
        <x:v>Assistance Fund Oct 17</x:v>
      </x:c>
      <x:c r="B9" s="28" t="n">
        <x:v>48.09</x:v>
      </x:c>
      <x:c r="C9" s="17"/>
      <x:c r="D9" s="17" t="str">
        <x:v>Oct 17 CoinClass</x:v>
      </x:c>
      <x:c r="E9" s="17" t="str">
        <x:v>Economic burn address balance</x:v>
      </x:c>
    </x:row>
    <x:row r="10">
      <x:c r="A10" s="17"/>
      <x:c r="B10" s="17"/>
      <x:c r="C10" s="17"/>
      <x:c r="D10" s="17"/>
      <x:c r="E10" s="17"/>
    </x:row>
    <x:row r="11">
      <x:c r="A11" s="17" t="str">
        <x:v>AF accumulation Sept18–Oct17</x:v>
      </x:c>
      <x:c r="B11" s="17" t="n">
        <x:f>B9-B7</x:f>
        <x:v>0.8000000000000043</x:v>
      </x:c>
      <x:c r="C11" s="17" t="str">
        <x:v>Rounded HYPE quantity; not USD execution</x:v>
      </x:c>
      <x:c r="D11" s="17"/>
      <x:c r="E11" s="17"/>
    </x:row>
    <x:row r="12">
      <x:c r="A12" s="17" t="str">
        <x:v>AF accumulation Sept30–Oct17</x:v>
      </x:c>
      <x:c r="B12" s="17" t="n">
        <x:f>B9-B8</x:f>
        <x:v>0.5100000000000051</x:v>
      </x:c>
      <x:c r="C12" s="17" t="str">
        <x:v>Rounded HYPE quantity; not USD execution</x:v>
      </x:c>
      <x:c r="D12" s="17"/>
      <x:c r="E12" s="17"/>
    </x:row>
    <x:row r="14" ht="40" customHeight="1">
      <x:c r="A14" s="14" t="str">
        <x:v>NEXT UNLOCK WATCH</x:v>
      </x:c>
      <x:c r="B14" s="14" t="str">
        <x:v>Nov 1 (CoinLaunch)</x:v>
      </x:c>
      <x:c r="C14" s="14" t="str">
        <x:v>Nov 6 (Tokenomist)</x:v>
      </x:c>
      <x:c r="D14" s="14" t="str">
        <x:v>Amounts conflict</x:v>
      </x:c>
      <x:c r="E14" s="14" t="str">
        <x:v>Await wallet-level reconciliation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41" hidden="0" customWidth="1"/>
    <x:col min="2" max="2" width="25" hidden="0" customWidth="1"/>
    <x:col min="3" max="3" width="98" hidden="0" customWidth="1"/>
    <x:col min="4" max="4" width="52" hidden="0" customWidth="1"/>
  </x:cols>
  <x:sheetData>
    <x:row r="1" ht="27" customHeight="1">
      <x:c r="A1" s="5" t="str">
        <x:v>Source / timestamp</x:v>
      </x:c>
      <x:c r="B1" s="5" t="str">
        <x:v>Evidence tier</x:v>
      </x:c>
      <x:c r="C1" s="5" t="str">
        <x:v>URL</x:v>
      </x:c>
      <x:c r="D1" s="5" t="str">
        <x:v>What it establishes</x:v>
      </x:c>
    </x:row>
    <x:row r="2" ht="35" customHeight="1">
      <x:c r="A2" s="17" t="str">
        <x:v>Hyperliquid trading fees / fee destinations</x:v>
      </x:c>
      <x:c r="B2" s="17" t="str">
        <x:v>PRIMARY</x:v>
      </x:c>
      <x:c r="C2" s="17" t="str">
        <x:v>https://hyperliquid.gitbook.io/hyperliquid-docs/trading/fees</x:v>
      </x:c>
      <x:c r="D2" s="17" t="str">
        <x:v>Rule and HIP-3 growth mode, AF address</x:v>
      </x:c>
    </x:row>
    <x:row r="3" ht="35" customHeight="1">
      <x:c r="A3" s="17" t="str">
        <x:v>DeFiLlama Hyperliquid Combined Oct17</x:v>
      </x:c>
      <x:c r="B3" s="17" t="str">
        <x:v>AGGREGATOR</x:v>
      </x:c>
      <x:c r="C3" s="17" t="str">
        <x:v>https://investors.defillama.com/protocol/hyperliquid</x:v>
      </x:c>
      <x:c r="D3" s="17" t="str">
        <x:v>Combined 12m flow and recognized Q3 AQAv2</x:v>
      </x:c>
    </x:row>
    <x:row r="4" ht="35" customHeight="1">
      <x:c r="A4" s="17" t="str">
        <x:v>DeFiLlama Hyperliquid Perps Oct17</x:v>
      </x:c>
      <x:c r="B4" s="17" t="str">
        <x:v>AGGREGATOR</x:v>
      </x:c>
      <x:c r="C4" s="17" t="str">
        <x:v>https://investors.defillama.com/protocol/hyperliquid-perps</x:v>
      </x:c>
      <x:c r="D4" s="17" t="str">
        <x:v>Subset of combined — do not add</x:v>
      </x:c>
    </x:row>
    <x:row r="5" ht="35" customHeight="1">
      <x:c r="A5" s="17" t="str">
        <x:v>CoinClass AF daily snapshots Oct17</x:v>
      </x:c>
      <x:c r="B5" s="17" t="str">
        <x:v>THIRD PARTY ONCHAIN</x:v>
      </x:c>
      <x:c r="C5" s="17" t="str">
        <x:v>https://coinclass.com/hyperliquid/hype-burn</x:v>
      </x:c>
      <x:c r="D5" s="17" t="str">
        <x:v>AF rounded HYPE balance time series</x:v>
      </x:c>
    </x:row>
    <x:row r="6" ht="35" customHeight="1">
      <x:c r="A6" s="17" t="str">
        <x:v>Blockworks token filing Sep21+Oct6 note</x:v>
      </x:c>
      <x:c r="B6" s="17" t="str">
        <x:v>COMPILED DISCLOSURE</x:v>
      </x:c>
      <x:c r="C6" s="17" t="str">
        <x:v>https://blockworks.com/token-transparency/filing/hyperliquid</x:v>
      </x:c>
      <x:c r="D6" s="17" t="str">
        <x:v>Oct4 14.58m USDC, no execution fill proof</x:v>
      </x:c>
    </x:row>
    <x:row r="7" ht="35" customHeight="1">
      <x:c r="A7" s="17" t="str">
        <x:v>HIP3 market third-party Sep28</x:v>
      </x:c>
      <x:c r="B7" s="17" t="str">
        <x:v>DATED RESEARCH</x:v>
      </x:c>
      <x:c r="C7" s="17" t="str">
        <x:v>https://hypebasis.io/research/state-of-hip-3/2026-09</x:v>
      </x:c>
      <x:c r="D7" s="17" t="str">
        <x:v>Growth mode 140/150; XYZ 97.8% OI</x:v>
      </x:c>
    </x:row>
    <x:row r="8" ht="35" customHeight="1">
      <x:c r="A8" s="17" t="str">
        <x:v>Tokenomist schedule Oct17</x:v>
      </x:c>
      <x:c r="B8" s="17" t="str">
        <x:v>AGGREGATOR</x:v>
      </x:c>
      <x:c r="C8" s="17" t="str">
        <x:v>https://tokenomist.ai/hyperliquid/tokenomics</x:v>
      </x:c>
      <x:c r="D8" s="17" t="str">
        <x:v>Nov6 listed; 222.45M method</x:v>
      </x:c>
    </x:row>
    <x:row r="9" ht="35" customHeight="1">
      <x:c r="A9" s="17" t="str">
        <x:v>CoinLaunch schedule Oct17</x:v>
      </x:c>
      <x:c r="B9" s="17" t="str">
        <x:v>AGGREGATOR</x:v>
      </x:c>
      <x:c r="C9" s="17" t="str">
        <x:v>https://coinlaunch.space/projects/hyperliquid/vesting/</x:v>
      </x:c>
      <x:c r="D9" s="17" t="str">
        <x:v>Contradictory Nov1/6.43M</x:v>
      </x:c>
    </x:row>
    <x:row r="10" ht="35" customHeight="1">
      <x:c r="A10" s="17" t="str">
        <x:v>SEC filed third-party Aug23</x:v>
      </x:c>
      <x:c r="B10" s="17" t="str">
        <x:v>DOCUMENTARY</x:v>
      </x:c>
      <x:c r="C10" s="17" t="str">
        <x:v>https://www.sec.gov/Archives/edgar/data/2078856/000119312526370281/purr-20260630.htm</x:v>
      </x:c>
      <x:c r="D10" s="17" t="str">
        <x:v>Different-date 235M circulating</x:v>
      </x:c>
    </x:row>
    <x:row r="11" ht="35" customHeight="1">
      <x:c r="A11" s="17" t="str">
        <x:v>Hyperliquid official info API schema</x:v>
      </x:c>
      <x:c r="B11" s="17" t="str">
        <x:v>PRIMARY</x:v>
      </x:c>
      <x:c r="C11" s="17" t="str">
        <x:v>https://hyperliquid.gitbook.io/hyperliquid-docs/for-developers/api/info-endpoint/spot</x:v>
      </x:c>
      <x:c r="D11" s="17" t="str">
        <x:v>Needed for future event replay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6" hidden="0" customWidth="1"/>
    <x:col min="2" max="2" width="31" hidden="0" customWidth="1"/>
    <x:col min="3" max="3" width="71" hidden="0" customWidth="1"/>
    <x:col min="4" max="4" width="16" hidden="0" customWidth="1"/>
    <x:col min="5" max="5" width="16" hidden="0" customWidth="1"/>
  </x:cols>
  <x:sheetData>
    <x:row r="1" ht="28" customHeight="1">
      <x:c r="A1" s="43" t="str">
        <x:v>HYPE v0.5 — Assistance Fund execution evidence</x:v>
      </x:c>
      <x:c r="B1" s="43" t="str"/>
      <x:c r="C1" s="43" t="str"/>
      <x:c r="D1" s="43" t="str"/>
      <x:c r="E1" s="43" t="str">
        <x:v>17 Oct 2026</x:v>
      </x:c>
    </x:row>
    <x:row r="2">
      <x:c r="A2" s="17"/>
      <x:c r="B2" s="17"/>
      <x:c r="C2" s="17"/>
      <x:c r="D2" s="17"/>
      <x:c r="E2" s="17"/>
    </x:row>
    <x:row r="3" ht="28" customHeight="1">
      <x:c r="A3" s="46" t="str">
        <x:v>Dated input / derived test</x:v>
      </x:c>
      <x:c r="B3" s="46" t="str">
        <x:v>Value</x:v>
      </x:c>
      <x:c r="C3" s="46" t="str">
        <x:v>Evidence classification</x:v>
      </x:c>
      <x:c r="D3" s="17"/>
      <x:c r="E3" s="17"/>
    </x:row>
    <x:row r="4">
      <x:c r="A4" s="17" t="str">
        <x:v>HYPE bought in 7 days</x:v>
      </x:c>
      <x:c r="B4" s="50" t="n">
        <x:v>144008</x:v>
      </x:c>
      <x:c r="C4" s="17" t="str">
        <x:v>Third-party public-API fill replay ending Oct 14</x:v>
      </x:c>
      <x:c r="D4" s="17"/>
      <x:c r="E4" s="17"/>
    </x:row>
    <x:row r="5">
      <x:c r="A5" s="17" t="str">
        <x:v>USD notional purchased ($M)</x:v>
      </x:c>
      <x:c r="B5" s="50" t="n">
        <x:v>12.2</x:v>
      </x:c>
      <x:c r="C5" s="17" t="str">
        <x:v>Third-party estimate, rounded</x:v>
      </x:c>
      <x:c r="D5" s="17"/>
      <x:c r="E5" s="17"/>
    </x:row>
    <x:row r="6">
      <x:c r="A6" s="17" t="str">
        <x:v>Mean execution price (USD)</x:v>
      </x:c>
      <x:c r="B6" s="17" t="n">
        <x:f>B5*1000000/B4</x:f>
        <x:v>84.71751569357258</x:v>
      </x:c>
      <x:c r="C6" s="17" t="str">
        <x:v>Derived, no fee/slippage reconciliation</x:v>
      </x:c>
      <x:c r="D6" s="17"/>
      <x:c r="E6" s="17"/>
    </x:row>
    <x:row r="7">
      <x:c r="A7" s="17" t="str">
        <x:v>Monthly-equivalent quantity (HYPE)</x:v>
      </x:c>
      <x:c r="B7" s="17" t="n">
        <x:f>B4*30/7</x:f>
        <x:v>617177.1428571428</x:v>
      </x:c>
      <x:c r="C7" s="17" t="str">
        <x:v>7-day rate × 30/7 (NOT a forecast)</x:v>
      </x:c>
      <x:c r="D7" s="17"/>
      <x:c r="E7" s="17"/>
    </x:row>
    <x:row r="8">
      <x:c r="A8" s="17" t="str">
        <x:v>Yearly-equivalent USD ($M)</x:v>
      </x:c>
      <x:c r="B8" s="17" t="n">
        <x:f>B5*365/7</x:f>
        <x:v>636.1428571428571</x:v>
      </x:c>
      <x:c r="C8" s="17" t="str">
        <x:v>7-day rate × 365/7 (NOT normalized revenue)</x:v>
      </x:c>
      <x:c r="D8" s="17"/>
      <x:c r="E8" s="17"/>
    </x:row>
    <x:row r="9">
      <x:c r="A9" s="17" t="str">
        <x:v>Fund balance Oct 14 (HYPE)</x:v>
      </x:c>
      <x:c r="B9" s="17" t="n">
        <x:v>48023627</x:v>
      </x:c>
      <x:c r="C9" s="17" t="str">
        <x:v>Secondary API snapshot; not new purchases</x:v>
      </x:c>
      <x:c r="D9" s="17"/>
      <x:c r="E9" s="17"/>
    </x:row>
    <x:row r="10">
      <x:c r="A10" s="17"/>
      <x:c r="B10" s="17"/>
      <x:c r="C10" s="17"/>
      <x:c r="D10" s="17"/>
      <x:c r="E10" s="17"/>
    </x:row>
    <x:row r="11" ht="28" customHeight="1">
      <x:c r="A11" s="46" t="str">
        <x:v>Cross-check</x:v>
      </x:c>
      <x:c r="B11" s="46" t="str">
        <x:v>Value</x:v>
      </x:c>
      <x:c r="C11" s="46" t="str">
        <x:v>Interpretation</x:v>
      </x:c>
      <x:c r="D11" s="17"/>
      <x:c r="E11" s="17"/>
    </x:row>
    <x:row r="12">
      <x:c r="A12" s="17" t="str">
        <x:v>AF Sept 26 (HYPE)</x:v>
      </x:c>
      <x:c r="B12" s="17" t="n">
        <x:v>47509473</x:v>
      </x:c>
      <x:c r="C12" s="17" t="str">
        <x:v>API extraction published in third-party report</x:v>
      </x:c>
      <x:c r="D12" s="17"/>
      <x:c r="E12" s="17"/>
    </x:row>
    <x:row r="13">
      <x:c r="A13" s="17" t="str">
        <x:v>AF Oct 14 (HYPE)</x:v>
      </x:c>
      <x:c r="B13" s="17" t="n">
        <x:v>48023627</x:v>
      </x:c>
      <x:c r="C13" s="17" t="str">
        <x:v>Same extraction</x:v>
      </x:c>
      <x:c r="D13" s="17"/>
      <x:c r="E13" s="17"/>
    </x:row>
    <x:row r="14">
      <x:c r="A14" s="17" t="str">
        <x:v>AF change (HYPE)</x:v>
      </x:c>
      <x:c r="B14" s="17" t="n">
        <x:f>B13-B12</x:f>
        <x:v>514154</x:v>
      </x:c>
      <x:c r="C14" s="17" t="str">
        <x:v>Not matched to 7-day period</x:v>
      </x:c>
      <x:c r="D14" s="17"/>
      <x:c r="E14" s="17"/>
    </x:row>
    <x:row r="15">
      <x:c r="A15" s="17" t="str">
        <x:v>HYPE token ID source</x:v>
      </x:c>
      <x:c r="B15" s="17" t="str">
        <x:v>spotMeta</x:v>
      </x:c>
      <x:c r="C15" s="17" t="str">
        <x:v>Pair dynamically resolved for spot API</x:v>
      </x:c>
      <x:c r="D15" s="17"/>
      <x:c r="E15" s="17"/>
    </x:row>
    <x:row r="16">
      <x:c r="A16" s="17" t="str">
        <x:v>Hayabusa raw replay complete?</x:v>
      </x:c>
      <x:c r="B16" s="17" t="str">
        <x:v>NO</x:v>
      </x:c>
      <x:c r="C16" s="17" t="str">
        <x:v>Public POST unavailable in current runtime</x:v>
      </x:c>
      <x:c r="D16" s="17"/>
      <x:c r="E16" s="17"/>
    </x:row>
    <x:row r="17">
      <x:c r="A17" s="17"/>
      <x:c r="B17" s="17"/>
      <x:c r="C17" s="17"/>
      <x:c r="D17" s="17"/>
      <x:c r="E17" s="17"/>
    </x:row>
    <x:row r="18" ht="28" customHeight="1">
      <x:c r="A18" s="46" t="str">
        <x:v>Evidence source</x:v>
      </x:c>
      <x:c r="B18" s="46" t="str">
        <x:v>URL</x:v>
      </x:c>
      <x:c r="C18" s="46" t="str">
        <x:v>Qualification</x:v>
      </x:c>
      <x:c r="D18" s="17"/>
      <x:c r="E18" s="17"/>
    </x:row>
    <x:row r="19">
      <x:c r="A19" s="17" t="str">
        <x:v>Reported API fills</x:v>
      </x:c>
      <x:c r="B19" s="17" t="str">
        <x:v>https://cipher-intelligence.io/blog/hyperliquid-hype-token-guide/</x:v>
      </x:c>
      <x:c r="C19" s="17" t="str">
        <x:v>Affiliate-supported publisher; replication required</x:v>
      </x:c>
      <x:c r="D19" s="17"/>
      <x:c r="E19" s="17"/>
    </x:row>
    <x:row r="20">
      <x:c r="A20" s="17" t="str">
        <x:v>Primary fills endpoint</x:v>
      </x:c>
      <x:c r="B20" s="17" t="str">
        <x:v>https://hyperliquid.gitbook.io/Hyperliquid-docs/for-developers/api/info-endpoint</x:v>
      </x:c>
      <x:c r="C20" s="17" t="str">
        <x:v>Max 2,000 per request; only 10,000 most recent</x:v>
      </x:c>
      <x:c r="D20" s="17"/>
      <x:c r="E20" s="17"/>
    </x:row>
    <x:row r="21">
      <x:c r="A21" s="17" t="str">
        <x:v>AF mechanism</x:v>
      </x:c>
      <x:c r="B21" s="17" t="str">
        <x:v>https://hyperliquid.gitbook.io/hyperliquid-docs/trading/fees</x:v>
      </x:c>
      <x:c r="C21" s="17" t="str">
        <x:v>Fee routing / burn rule, not executed trade ledger</x:v>
      </x:c>
      <x:c r="D21" s="17"/>
      <x:c r="E21" s="17"/>
    </x:row>
    <x:row r="22">
      <x:c r="A22" s="17"/>
      <x:c r="B22" s="17"/>
      <x:c r="C22" s="17"/>
      <x:c r="D22" s="17"/>
      <x:c r="E22" s="17"/>
    </x:row>
    <x:row r="23">
      <x:c r="A23" s="17"/>
      <x:c r="B23" s="17"/>
      <x:c r="C23" s="17"/>
      <x:c r="D23" s="17"/>
      <x:c r="E23" s="17"/>
    </x:row>
    <x:row r="24">
      <x:c r="A24" s="17"/>
      <x:c r="B24" s="17"/>
      <x:c r="C24" s="17"/>
      <x:c r="D24" s="17"/>
      <x:c r="E24" s="17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7" hidden="0" customWidth="1"/>
    <x:col min="4" max="4" width="27" hidden="0" customWidth="1"/>
    <x:col min="5" max="5" width="20" hidden="0" customWidth="1"/>
    <x:col min="6" max="6" width="23" hidden="0" customWidth="1"/>
    <x:col min="7" max="7" width="53" hidden="0" customWidth="1"/>
  </x:cols>
  <x:sheetData>
    <x:row r="1" ht="28" customHeight="1">
      <x:c r="A1" s="43" t="str">
        <x:v>HYPE v0.5 — Vesting versus claimed supply</x:v>
      </x:c>
      <x:c r="B1" s="43" t="str"/>
      <x:c r="C1" s="43" t="str"/>
      <x:c r="D1" s="43" t="str"/>
      <x:c r="E1" s="43" t="str"/>
      <x:c r="F1" s="43" t="str"/>
      <x:c r="G1" s="43" t="str">
        <x:v>17 Oct 2026</x:v>
      </x:c>
    </x:row>
    <x:row r="2">
      <x:c r="A2" s="17"/>
      <x:c r="B2" s="17"/>
      <x:c r="C2" s="17"/>
      <x:c r="D2" s="17"/>
      <x:c r="E2" s="17"/>
      <x:c r="F2" s="17"/>
      <x:c r="G2" s="17"/>
    </x:row>
    <x:row r="3" ht="28" customHeight="1">
      <x:c r="A3" s="46" t="str">
        <x:v>Event</x:v>
      </x:c>
      <x:c r="B3" s="46" t="str">
        <x:v>Projected (M)</x:v>
      </x:c>
      <x:c r="C3" s="46" t="str">
        <x:v>Committed (M)</x:v>
      </x:c>
      <x:c r="D3" s="46" t="str">
        <x:v>Completed (M)</x:v>
      </x:c>
      <x:c r="E3" s="46" t="str">
        <x:v>Claim / projected</x:v>
      </x:c>
      <x:c r="F3" s="46" t="str">
        <x:v>× 30d-equiv AF buys</x:v>
      </x:c>
      <x:c r="G3" s="46" t="str">
        <x:v>Status</x:v>
      </x:c>
    </x:row>
    <x:row r="4">
      <x:c r="A4" s="17" t="str">
        <x:v>April 2026</x:v>
      </x:c>
      <x:c r="B4" s="50" t="n">
        <x:v>9.916666</x:v>
      </x:c>
      <x:c r="C4" s="50" t="n">
        <x:v>0.33</x:v>
      </x:c>
      <x:c r="D4" s="17"/>
      <x:c r="E4" s="26" t="n">
        <x:f>IFERROR(C4/B4,"")</x:f>
        <x:v>0.033277313161500045</x:v>
      </x:c>
      <x:c r="F4" s="47" t="n">
        <x:f>IFERROR(C4*1000000/'v05 AF Evidence'!$B$7,"")</x:f>
        <x:v>0.5346925170823843</x:v>
      </x:c>
      <x:c r="G4" s="17" t="str">
        <x:v>Vendor announced, completed not independently replayed</x:v>
      </x:c>
    </x:row>
    <x:row r="5">
      <x:c r="A5" s="17" t="str">
        <x:v>October 2026</x:v>
      </x:c>
      <x:c r="B5" s="50" t="n">
        <x:v>9.916666</x:v>
      </x:c>
      <x:c r="C5" s="50" t="n">
        <x:v>3.75</x:v>
      </x:c>
      <x:c r="D5" s="17"/>
      <x:c r="E5" s="26" t="n">
        <x:f>IFERROR(C5/B5,"")</x:f>
        <x:v>0.3781512859261369</x:v>
      </x:c>
      <x:c r="F5" s="47" t="n">
        <x:f>IFERROR(C5*1000000/'v05 AF Evidence'!$B$7,"")</x:f>
        <x:v>6.07605133048164</x:v>
      </x:c>
      <x:c r="G5" s="17" t="str">
        <x:v>OTC placement reported; 1.25M reportedly restaked</x:v>
      </x:c>
    </x:row>
    <x:row r="6">
      <x:c r="A6" s="17" t="str">
        <x:v>November 2026</x:v>
      </x:c>
      <x:c r="B6" s="50" t="n">
        <x:v>9.916666</x:v>
      </x:c>
      <x:c r="C6" s="50"/>
      <x:c r="D6" s="17"/>
      <x:c r="E6" s="26" t="n">
        <x:f>IFERROR(C6/B6,"")</x:f>
        <x:v>0</x:v>
      </x:c>
      <x:c r="F6" s="47" t="n">
        <x:f>IFERROR(C6*1000000/'v05 AF Evidence'!$B$7,"")</x:f>
        <x:v>0</x:v>
      </x:c>
      <x:c r="G6" s="17" t="str">
        <x:v>Estimated date Nov 6; amount/claim NOT confirmed</x:v>
      </x:c>
    </x:row>
    <x:row r="7">
      <x:c r="A7" s="17"/>
      <x:c r="B7" s="17"/>
      <x:c r="C7" s="17"/>
      <x:c r="D7" s="17"/>
      <x:c r="E7" s="17"/>
      <x:c r="F7" s="17"/>
      <x:c r="G7" s="17"/>
    </x:row>
    <x:row r="8" ht="28" customHeight="1">
      <x:c r="A8" s="46" t="str">
        <x:v>October 2026 wallet bridge</x:v>
      </x:c>
      <x:c r="B8" s="46" t="str">
        <x:v>Sept 26 HYPE</x:v>
      </x:c>
      <x:c r="C8" s="46" t="str">
        <x:v>Oct 14 HYPE</x:v>
      </x:c>
      <x:c r="D8" s="46" t="str">
        <x:v>Change HYPE</x:v>
      </x:c>
      <x:c r="E8" s="17"/>
      <x:c r="F8" s="17"/>
      <x:c r="G8" s="17"/>
    </x:row>
    <x:row r="9">
      <x:c r="A9" s="17" t="str">
        <x:v>API-defined circulating</x:v>
      </x:c>
      <x:c r="B9" s="52" t="n">
        <x:v>298715887</x:v>
      </x:c>
      <x:c r="C9" s="52" t="n">
        <x:v>302125286</x:v>
      </x:c>
      <x:c r="D9" s="17" t="n">
        <x:f>C9-B9</x:f>
        <x:v>3409399</x:v>
      </x:c>
      <x:c r="E9" s="17"/>
      <x:c r="F9" s="17"/>
      <x:c r="G9" s="17"/>
    </x:row>
    <x:row r="10">
      <x:c r="A10" s="17" t="str">
        <x:v>Contributor address</x:v>
      </x:c>
      <x:c r="B10" s="52" t="n">
        <x:v>241437710</x:v>
      </x:c>
      <x:c r="C10" s="52" t="n">
        <x:v>237944227</x:v>
      </x:c>
      <x:c r="D10" s="17" t="n">
        <x:f>C10-B10</x:f>
        <x:v>-3493483</x:v>
      </x:c>
      <x:c r="E10" s="17"/>
      <x:c r="F10" s="17"/>
      <x:c r="G10" s="17"/>
    </x:row>
    <x:row r="11">
      <x:c r="A11" s="17" t="str">
        <x:v>Assistance Fund</x:v>
      </x:c>
      <x:c r="B11" s="52" t="n">
        <x:v>47509473</x:v>
      </x:c>
      <x:c r="C11" s="52" t="n">
        <x:v>48023627</x:v>
      </x:c>
      <x:c r="D11" s="17" t="n">
        <x:f>C11-B11</x:f>
        <x:v>514154</x:v>
      </x:c>
      <x:c r="E11" s="17"/>
      <x:c r="F11" s="17"/>
      <x:c r="G11" s="17"/>
    </x:row>
    <x:row r="12">
      <x:c r="A12" s="17" t="str">
        <x:v>Total native token supply</x:v>
      </x:c>
      <x:c r="B12" s="52" t="n">
        <x:v>998906493</x:v>
      </x:c>
      <x:c r="C12" s="52" t="n">
        <x:v>998859095</x:v>
      </x:c>
      <x:c r="D12" s="17" t="n">
        <x:f>C12-B12</x:f>
        <x:v>-47398</x:v>
      </x:c>
      <x:c r="E12" s="17"/>
      <x:c r="F12" s="17"/>
      <x:c r="G12" s="17"/>
    </x:row>
    <x:row r="13">
      <x:c r="A13" s="17"/>
      <x:c r="B13" s="17"/>
      <x:c r="C13" s="17"/>
      <x:c r="D13" s="17"/>
      <x:c r="E13" s="17"/>
      <x:c r="F13" s="17"/>
      <x:c r="G13" s="17"/>
    </x:row>
    <x:row r="14" ht="28" customHeight="1">
      <x:c r="A14" s="46" t="str">
        <x:v>Supply denominator comparison</x:v>
      </x:c>
      <x:c r="B14" s="46" t="str">
        <x:v>HYPE (M)</x:v>
      </x:c>
      <x:c r="C14" s="46" t="str">
        <x:v>Value at $80.24 ($B)</x:v>
      </x:c>
      <x:c r="D14" s="46" t="str">
        <x:v>Price at 25× $714.03M</x:v>
      </x:c>
      <x:c r="E14" s="17"/>
      <x:c r="F14" s="17"/>
      <x:c r="G14" s="17"/>
    </x:row>
    <x:row r="15">
      <x:c r="A15" s="17" t="str">
        <x:v>Narrow Oct17 market float</x:v>
      </x:c>
      <x:c r="B15" s="49" t="n">
        <x:v>222.445714</x:v>
      </x:c>
      <x:c r="C15" s="17" t="n">
        <x:f>B15*Assumptions!$B$4/1000</x:f>
        <x:v>17.84904409136</x:v>
      </x:c>
      <x:c r="D15" s="48" t="n">
        <x:f>714.03*25/B15</x:f>
        <x:v>80.24766887619151</x:v>
      </x:c>
      <x:c r="E15" s="17"/>
      <x:c r="F15" s="17"/>
      <x:c r="G15" s="17"/>
    </x:row>
    <x:row r="16">
      <x:c r="A16" s="17" t="str">
        <x:v>Oct14 API circulating</x:v>
      </x:c>
      <x:c r="B16" s="49" t="n">
        <x:v>302.125286</x:v>
      </x:c>
      <x:c r="C16" s="17" t="n">
        <x:f>B16*Assumptions!$B$4/1000</x:f>
        <x:v>24.24253294864</x:v>
      </x:c>
      <x:c r="D16" s="48" t="n">
        <x:f>714.03*25/B16</x:f>
        <x:v>59.08393248488311</x:v>
      </x:c>
      <x:c r="E16" s="17"/>
      <x:c r="F16" s="17"/>
      <x:c r="G16" s="17"/>
    </x:row>
    <x:row r="17">
      <x:c r="A17" s="17" t="str">
        <x:v>Hypothetical 12mo float</x:v>
      </x:c>
      <x:c r="B17" s="49" t="n">
        <x:v>350</x:v>
      </x:c>
      <x:c r="C17" s="17" t="n">
        <x:f>B17*Assumptions!$B$4/1000</x:f>
        <x:v>28.084</x:v>
      </x:c>
      <x:c r="D17" s="48" t="n">
        <x:f>714.03*25/B17</x:f>
        <x:v>51.00214285714286</x:v>
      </x:c>
      <x:c r="E17" s="17"/>
      <x:c r="F17" s="17"/>
      <x:c r="G17" s="17"/>
    </x:row>
    <x:row r="18">
      <x:c r="A18" s="17"/>
      <x:c r="B18" s="17"/>
      <x:c r="C18" s="17"/>
      <x:c r="D18" s="17"/>
      <x:c r="E18" s="17"/>
      <x:c r="F18" s="17"/>
      <x:c r="G18" s="17"/>
    </x:row>
    <x:row r="19" ht="28" customHeight="1">
      <x:c r="A19" s="46" t="str">
        <x:v>Sources</x:v>
      </x:c>
      <x:c r="B19" s="46" t="str">
        <x:v>URL</x:v>
      </x:c>
      <x:c r="C19" s="46" t="str">
        <x:v>Date/provenance</x:v>
      </x:c>
      <x:c r="D19" s="17"/>
      <x:c r="E19" s="17"/>
      <x:c r="F19" s="17"/>
      <x:c r="G19" s="17"/>
    </x:row>
    <x:row r="20">
      <x:c r="A20" s="17" t="str">
        <x:v>Tokenomist methodology</x:v>
      </x:c>
      <x:c r="B20" s="17" t="str">
        <x:v>https://tokenomist.ai/research/hype-tokenomics-330k-or-9-9m-hype-unlocks</x:v>
      </x:c>
      <x:c r="C20" s="17" t="str">
        <x:v>April 2026 projected vs announced</x:v>
      </x:c>
      <x:c r="D20" s="17"/>
      <x:c r="E20" s="17"/>
      <x:c r="F20" s="17"/>
      <x:c r="G20" s="17"/>
    </x:row>
    <x:row r="21">
      <x:c r="A21" s="17" t="str">
        <x:v>October contributor OTC</x:v>
      </x:c>
      <x:c r="B21" s="17" t="str">
        <x:v>https://tokenomist.ai/research/weekly-unlock-digest-oct-5-oct-11-2026-hypes-team-payout-goes-otc</x:v>
      </x:c>
      <x:c r="C21" s="17" t="str">
        <x:v>October claim vs forecast</x:v>
      </x:c>
      <x:c r="D21" s="17"/>
      <x:c r="E21" s="17"/>
      <x:c r="F21" s="17"/>
      <x:c r="G21" s="17"/>
    </x:row>
    <x:row r="22">
      <x:c r="A22" s="17" t="str">
        <x:v>Oct14 API-derived supply</x:v>
      </x:c>
      <x:c r="B22" s="17" t="str">
        <x:v>https://cipher-intelligence.io/blog/hyperliquid-hype-token-guide/</x:v>
      </x:c>
      <x:c r="C22" s="17" t="str">
        <x:v>Third party; unaudited by Hayabusa</x:v>
      </x:c>
      <x:c r="D22" s="17"/>
      <x:c r="E22" s="17"/>
      <x:c r="F22" s="17"/>
      <x:c r="G22" s="17"/>
    </x:row>
    <x:row r="23">
      <x:c r="A23" s="17" t="str">
        <x:v>Tokenomist narrow float</x:v>
      </x:c>
      <x:c r="B23" s="17" t="str">
        <x:v>https://tokenomist.ai/hyperliquid</x:v>
      </x:c>
      <x:c r="C23" s="17" t="str">
        <x:v>Oct17, distinct convention</x:v>
      </x:c>
      <x:c r="D23" s="17"/>
      <x:c r="E23" s="17"/>
      <x:c r="F23" s="17"/>
      <x:c r="G23" s="17"/>
    </x:row>
    <x:row r="24">
      <x:c r="A24" s="17"/>
      <x:c r="B24" s="17"/>
      <x:c r="C24" s="17"/>
      <x:c r="D24" s="17"/>
      <x:c r="E24" s="17"/>
      <x:c r="F24" s="17"/>
      <x:c r="G24" s="17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1" hidden="0" customWidth="1"/>
    <x:col min="2" max="2" width="29" hidden="0" customWidth="1"/>
    <x:col min="3" max="3" width="65" hidden="0" customWidth="1"/>
    <x:col min="4" max="4" width="75" hidden="0" customWidth="1"/>
  </x:cols>
  <x:sheetData>
    <x:row r="1" ht="28" customHeight="1">
      <x:c r="A1" s="43" t="str">
        <x:v>HYPE v0.5 — Publication gate register</x:v>
      </x:c>
      <x:c r="B1" s="43" t="str"/>
      <x:c r="C1" s="43" t="str"/>
      <x:c r="D1" s="43" t="str">
        <x:v>17 Oct 2026</x:v>
      </x:c>
    </x:row>
    <x:row r="2">
      <x:c r="A2" s="17"/>
      <x:c r="B2" s="17"/>
      <x:c r="C2" s="17"/>
      <x:c r="D2" s="17"/>
    </x:row>
    <x:row r="3" ht="28" customHeight="1">
      <x:c r="A3" s="46" t="str">
        <x:v>Evidence gate</x:v>
      </x:c>
      <x:c r="B3" s="46" t="str">
        <x:v>Current status</x:v>
      </x:c>
      <x:c r="C3" s="46" t="str">
        <x:v>Action for next revision</x:v>
      </x:c>
      <x:c r="D3" s="46" t="str">
        <x:v>Source / blocker</x:v>
      </x:c>
    </x:row>
    <x:row r="4">
      <x:c r="A4" s="17" t="str">
        <x:v>Protocol fee routing</x:v>
      </x:c>
      <x:c r="B4" s="17" t="str">
        <x:v>PRIMARY VERIFIED</x:v>
      </x:c>
      <x:c r="C4" s="17" t="str">
        <x:v>Track revenue by market/product</x:v>
      </x:c>
      <x:c r="D4" s="17" t="str">
        <x:v>https://hyperliquid.gitbook.io/hyperliquid-docs/trading/fees</x:v>
      </x:c>
    </x:row>
    <x:row r="5">
      <x:c r="A5" s="17" t="str">
        <x:v>AF fills 7d</x:v>
      </x:c>
      <x:c r="B5" s="49" t="str">
        <x:v>THIRD-PARTY REPLAY</x:v>
      </x:c>
      <x:c r="C5" s="17" t="str">
        <x:v>Run supplied script; validate hashes &amp; gaps</x:v>
      </x:c>
      <x:c r="D5" s="17" t="str">
        <x:v>https://cipher-intelligence.io/blog/hyperliquid-hype-token-guide/</x:v>
      </x:c>
    </x:row>
    <x:row r="6">
      <x:c r="A6" s="17" t="str">
        <x:v>AF fills 30–90d</x:v>
      </x:c>
      <x:c r="B6" s="49" t="str">
        <x:v>MISSING EVIDENCE</x:v>
      </x:c>
      <x:c r="C6" s="17" t="str">
        <x:v>Acquire archival data if endpoint &gt;10k cap</x:v>
      </x:c>
      <x:c r="D6" s="17" t="str">
        <x:v>https://hyperliquid.gitbook.io/Hyperliquid-docs/for-developers/api/info-endpoint</x:v>
      </x:c>
    </x:row>
    <x:row r="7">
      <x:c r="A7" s="17" t="str">
        <x:v>AQAv2 first payment</x:v>
      </x:c>
      <x:c r="B7" s="49" t="str">
        <x:v>PARTIAL</x:v>
      </x:c>
      <x:c r="C7" s="17" t="str">
        <x:v>Reconcile recognized $22.16M vs USDC $14.58M</x:v>
      </x:c>
      <x:c r="D7" s="17" t="str">
        <x:v>https://blockworks.com/token-transparency/filing/hyperliquid</x:v>
      </x:c>
    </x:row>
    <x:row r="8">
      <x:c r="A8" s="17" t="str">
        <x:v>Supply vendor bridge</x:v>
      </x:c>
      <x:c r="B8" s="49" t="str">
        <x:v>METHODOLOGY DIVERGENCE</x:v>
      </x:c>
      <x:c r="C8" s="17" t="str">
        <x:v>Matched date official tokenDetails and claims</x:v>
      </x:c>
      <x:c r="D8" s="17" t="str">
        <x:v>https://tokenomist.ai/hyperliquid</x:v>
      </x:c>
    </x:row>
    <x:row r="9">
      <x:c r="A9" s="17" t="str">
        <x:v>Contributor sellability</x:v>
      </x:c>
      <x:c r="B9" s="49" t="str">
        <x:v>INCOMPLETE</x:v>
      </x:c>
      <x:c r="C9" s="17" t="str">
        <x:v>Track October OTC &amp; November claims, restaking, exchanges</x:v>
      </x:c>
      <x:c r="D9" s="17" t="str">
        <x:v>https://tokenomist.ai/hyperliquid</x:v>
      </x:c>
    </x:row>
    <x:row r="10">
      <x:c r="A10" s="17"/>
      <x:c r="B10" s="17"/>
      <x:c r="C10" s="17"/>
      <x:c r="D10" s="17"/>
    </x:row>
    <x:row r="11" ht="28" customHeight="1">
      <x:c r="A11" s="46" t="str">
        <x:v>Research decision</x:v>
      </x:c>
      <x:c r="B11" s="46" t="str">
        <x:v>WATCH — NO BUY BAND</x:v>
      </x:c>
      <x:c r="C11" s="46" t="str"/>
      <x:c r="D11" s="46" t="str"/>
    </x:row>
    <x:row r="12">
      <x:c r="A12" s="17"/>
      <x:c r="B12" s="17"/>
      <x:c r="C12" s="17"/>
      <x:c r="D12" s="17"/>
    </x:row>
    <x:row r="13">
      <x:c r="A13" s="17" t="str">
        <x:v>Critical caveat</x:v>
      </x:c>
      <x:c r="B13" s="17" t="str">
        <x:v>AF system balance is NOT equivalent to distributed shareholder income.</x:v>
      </x:c>
      <x:c r="C13" s="17" t="str"/>
      <x:c r="D13" s="17" t="str"/>
    </x:row>
    <x:row r="14">
      <x:c r="A14" s="17" t="str">
        <x:v>Audit caveat</x:v>
      </x:c>
      <x:c r="B14" s="17" t="str">
        <x:v>Synthetic script test passed; LIVE endpoint data not fetched in our runtime.</x:v>
      </x:c>
      <x:c r="C14" s="17" t="str"/>
      <x:c r="D14" s="17" t="str"/>
    </x:row>
    <x:row r="15">
      <x:c r="A15" s="17"/>
      <x:c r="B15" s="17"/>
      <x:c r="C15" s="17"/>
      <x:c r="D15" s="17"/>
    </x:row>
    <x:row r="16">
      <x:c r="A16" s="17"/>
      <x:c r="B16" s="17"/>
      <x:c r="C16" s="17"/>
      <x:c r="D16" s="17"/>
    </x:row>
    <x:row r="17">
      <x:c r="A17" s="17"/>
      <x:c r="B17" s="17"/>
      <x:c r="C17" s="17"/>
      <x:c r="D17" s="17"/>
    </x:row>
    <x:row r="18">
      <x:c r="A18" s="17"/>
      <x:c r="B18" s="17"/>
      <x:c r="C18" s="17"/>
      <x:c r="D18" s="17"/>
    </x:row>
    <x:row r="19">
      <x:c r="A19" s="17"/>
      <x:c r="B19" s="17"/>
      <x:c r="C19" s="17"/>
      <x:c r="D19" s="17"/>
    </x:row>
    <x:row r="20">
      <x:c r="A20" s="17"/>
      <x:c r="B20" s="17"/>
      <x:c r="C20" s="17"/>
      <x:c r="D20" s="17"/>
    </x:row>
    <x:row r="21">
      <x:c r="A21" s="17"/>
      <x:c r="B21" s="17"/>
      <x:c r="C21" s="17"/>
      <x:c r="D21" s="17"/>
    </x:row>
    <x:row r="22">
      <x:c r="A22" s="17"/>
      <x:c r="B22" s="17"/>
      <x:c r="C22" s="17"/>
      <x:c r="D22" s="17"/>
    </x:row>
    <x:row r="23">
      <x:c r="A23" s="17"/>
      <x:c r="B23" s="17"/>
      <x:c r="C23" s="17"/>
      <x:c r="D23" s="17"/>
    </x:row>
    <x:row r="24">
      <x:c r="A24" s="17"/>
      <x:c r="B24" s="17"/>
      <x:c r="C24" s="17"/>
      <x:c r="D24" s="17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4" hidden="0" customWidth="1"/>
    <x:col min="2" max="2" width="22" hidden="0" customWidth="1"/>
    <x:col min="3" max="3" width="16" hidden="0" customWidth="1"/>
    <x:col min="4" max="4" width="46" hidden="0" customWidth="1"/>
    <x:col min="5" max="5" width="78" hidden="0" customWidth="1"/>
    <x:col min="6" max="6" width="20" hidden="0" customWidth="1"/>
  </x:cols>
  <x:sheetData>
    <x:row r="1" ht="32" customHeight="1">
      <x:c r="A1" s="61" t="str">
        <x:v>HYPE v0.6 | 90-Day Net Economic Float</x:v>
      </x:c>
      <x:c r="B1" s="61"/>
      <x:c r="C1" s="61"/>
      <x:c r="D1" s="61"/>
      <x:c r="E1" s="61"/>
      <x:c r="F1" s="61" t="str">
        <x:v>OCT 17 2026</x:v>
      </x:c>
      <x:c r="G1" s="61"/>
    </x:row>
    <x:row r="2">
      <x:c r="A2" s="17"/>
      <x:c r="B2" s="17"/>
      <x:c r="C2" s="17"/>
      <x:c r="D2" s="17"/>
      <x:c r="E2" s="17"/>
      <x:c r="F2" s="17"/>
      <x:c r="G2" s="17"/>
    </x:row>
    <x:row r="3" ht="29" customHeight="1">
      <x:c r="A3" s="62" t="str">
        <x:v>90d economic flow</x:v>
      </x:c>
      <x:c r="B3" s="62" t="str">
        <x:v>HYPE (millions)</x:v>
      </x:c>
      <x:c r="C3" s="62" t="str">
        <x:v>Direction</x:v>
      </x:c>
      <x:c r="D3" s="62" t="str">
        <x:v>Evidence</x:v>
      </x:c>
      <x:c r="E3" s="62" t="str">
        <x:v>Source</x:v>
      </x:c>
      <x:c r="F3" s="17"/>
      <x:c r="G3" s="17"/>
    </x:row>
    <x:row r="4">
      <x:c r="A4" s="17" t="str">
        <x:v>Contributor claims and payout</x:v>
      </x:c>
      <x:c r="B4" s="68" t="n">
        <x:v>4.62</x:v>
      </x:c>
      <x:c r="C4" s="17" t="str">
        <x:v>+</x:v>
      </x:c>
      <x:c r="D4" s="17" t="str">
        <x:v>Secondary; wallet model</x:v>
      </x:c>
      <x:c r="E4" s="17" t="str">
        <x:v>https://mrnasdog.com/research/hype/inflation</x:v>
      </x:c>
      <x:c r="F4" s="17"/>
      <x:c r="G4" s="17"/>
    </x:row>
    <x:row r="5">
      <x:c r="A5" s="17" t="str">
        <x:v>Staking rewards to outside stakers</x:v>
      </x:c>
      <x:c r="B5" s="68" t="n">
        <x:v>0.74835</x:v>
      </x:c>
      <x:c r="C5" s="17" t="str">
        <x:v>+</x:v>
      </x:c>
      <x:c r="D5" s="17" t="str">
        <x:v>Secondary; preallocated genesis rewards</x:v>
      </x:c>
      <x:c r="E5" s="17" t="str">
        <x:v>https://mrnasdog.com/research/hype/inflation</x:v>
      </x:c>
      <x:c r="F5" s="17"/>
      <x:c r="G5" s="17"/>
    </x:row>
    <x:row r="6">
      <x:c r="A6" s="17" t="str">
        <x:v>Foundation + grants outside excluded buckets</x:v>
      </x:c>
      <x:c r="B6" s="68" t="n">
        <x:v>0.104498</x:v>
      </x:c>
      <x:c r="C6" s="17" t="str">
        <x:v>+</x:v>
      </x:c>
      <x:c r="D6" s="17" t="str">
        <x:v>Secondary; includes claim transfers</x:v>
      </x:c>
      <x:c r="E6" s="17" t="str">
        <x:v>https://mrnasdog.com/research/hype/inflation</x:v>
      </x:c>
      <x:c r="F6" s="17"/>
      <x:c r="G6" s="17"/>
    </x:row>
    <x:row r="7">
      <x:c r="A7" s="17" t="str">
        <x:v>Assistance Fund economically burned</x:v>
      </x:c>
      <x:c r="B7" s="68" t="n">
        <x:v>-2.18</x:v>
      </x:c>
      <x:c r="C7" s="17" t="str">
        <x:v>-</x:v>
      </x:c>
      <x:c r="D7" s="17" t="str">
        <x:v>Secondary; AF purchases / holdings bridge</x:v>
      </x:c>
      <x:c r="E7" s="17" t="str">
        <x:v>https://mrnasdog.com/research/hype/inflation</x:v>
      </x:c>
      <x:c r="F7" s="17"/>
      <x:c r="G7" s="17"/>
    </x:row>
    <x:row r="8">
      <x:c r="A8" s="17" t="str">
        <x:v>Native fee/gas burns</x:v>
      </x:c>
      <x:c r="B8" s="68" t="n">
        <x:v>-0.23</x:v>
      </x:c>
      <x:c r="C8" s="17" t="str">
        <x:v>-</x:v>
      </x:c>
      <x:c r="D8" s="17" t="str">
        <x:v>Secondary; check non-overlap with AF</x:v>
      </x:c>
      <x:c r="E8" s="17" t="str">
        <x:v>https://mrnasdog.com/research/hype/inflation</x:v>
      </x:c>
      <x:c r="F8" s="17"/>
      <x:c r="G8" s="17"/>
    </x:row>
    <x:row r="9" ht="30" customHeight="1">
      <x:c r="A9" s="73" t="str">
        <x:v>90d net supply into economic float (M)</x:v>
      </x:c>
      <x:c r="B9" s="73" t="n">
        <x:f>SUM(B4:B8)</x:f>
        <x:v>3.0628480000000007</x:v>
      </x:c>
      <x:c r="C9" s="17"/>
      <x:c r="D9" s="17"/>
      <x:c r="E9" s="17"/>
      <x:c r="F9" s="17"/>
      <x:c r="G9" s="17"/>
    </x:row>
    <x:row r="10">
      <x:c r="A10" s="17"/>
      <x:c r="B10" s="17"/>
      <x:c r="C10" s="17"/>
      <x:c r="D10" s="17"/>
      <x:c r="E10" s="17"/>
      <x:c r="F10" s="17"/>
      <x:c r="G10" s="17"/>
    </x:row>
    <x:row r="11" ht="29" customHeight="1">
      <x:c r="A11" s="62" t="str">
        <x:v>Float / input</x:v>
      </x:c>
      <x:c r="B11" s="62" t="str">
        <x:v>Millions HYPE</x:v>
      </x:c>
      <x:c r="C11" s="17"/>
      <x:c r="D11" s="17"/>
      <x:c r="E11" s="17"/>
      <x:c r="F11" s="17"/>
      <x:c r="G11" s="17"/>
    </x:row>
    <x:row r="12">
      <x:c r="A12" s="17" t="str">
        <x:v>Narrow denominator</x:v>
      </x:c>
      <x:c r="B12" s="70" t="n">
        <x:v>222.445714</x:v>
      </x:c>
      <x:c r="C12" s="17"/>
      <x:c r="D12" s="17"/>
      <x:c r="E12" s="17"/>
      <x:c r="F12" s="17"/>
      <x:c r="G12" s="17"/>
    </x:row>
    <x:row r="13">
      <x:c r="A13" s="17" t="str">
        <x:v>Wider API denominator</x:v>
      </x:c>
      <x:c r="B13" s="70" t="n">
        <x:v>302.125286</x:v>
      </x:c>
      <x:c r="C13" s="17"/>
      <x:c r="D13" s="17"/>
      <x:c r="E13" s="17"/>
      <x:c r="F13" s="17"/>
      <x:c r="G13" s="17"/>
    </x:row>
    <x:row r="14">
      <x:c r="A14" s="17" t="str">
        <x:v>Historical reference HYPE price</x:v>
      </x:c>
      <x:c r="B14" s="70" t="n">
        <x:v>80.24</x:v>
      </x:c>
      <x:c r="C14" s="17"/>
      <x:c r="D14" s="17"/>
      <x:c r="E14" s="17"/>
      <x:c r="F14" s="17"/>
      <x:c r="G14" s="17"/>
    </x:row>
    <x:row r="15">
      <x:c r="A15" s="17"/>
      <x:c r="B15" s="17"/>
      <x:c r="C15" s="17"/>
      <x:c r="D15" s="17"/>
      <x:c r="E15" s="17"/>
      <x:c r="F15" s="17"/>
      <x:c r="G15" s="17"/>
    </x:row>
    <x:row r="16">
      <x:c r="A16" s="17" t="str">
        <x:v>Net 90d change as % of narrow</x:v>
      </x:c>
      <x:c r="B16" s="64" t="n">
        <x:f>B9/B12</x:f>
        <x:v>0.013768968369514193</x:v>
      </x:c>
      <x:c r="C16" s="17"/>
      <x:c r="D16" s="17"/>
      <x:c r="E16" s="17"/>
      <x:c r="F16" s="17"/>
      <x:c r="G16" s="17"/>
    </x:row>
    <x:row r="17">
      <x:c r="A17" s="17" t="str">
        <x:v>Net 90d change as % of wider</x:v>
      </x:c>
      <x:c r="B17" s="64" t="n">
        <x:f>B9/B13</x:f>
        <x:v>0.010137675136532598</x:v>
      </x:c>
      <x:c r="C17" s="17"/>
      <x:c r="D17" s="17"/>
      <x:c r="E17" s="17"/>
      <x:c r="F17" s="17"/>
      <x:c r="G17" s="17"/>
    </x:row>
    <x:row r="18">
      <x:c r="A18" s="17"/>
      <x:c r="B18" s="17"/>
      <x:c r="C18" s="17"/>
      <x:c r="D18" s="17"/>
      <x:c r="E18" s="17"/>
      <x:c r="F18" s="17"/>
      <x:c r="G18" s="17"/>
    </x:row>
    <x:row r="19">
      <x:c r="A19" s="17" t="str">
        <x:v>Important: conditional projection only</x:v>
      </x:c>
      <x:c r="B19" s="17"/>
      <x:c r="C19" s="17"/>
      <x:c r="D19" s="17"/>
      <x:c r="E19" s="17"/>
      <x:c r="F19" s="17"/>
      <x:c r="G19" s="17"/>
    </x:row>
    <x:row r="20">
      <x:c r="A20" s="17" t="str">
        <x:v>90d past payouts and buys cannot be extrapolated from one period; user-owned HYPE not implied.</x:v>
      </x:c>
      <x:c r="B20" s="17"/>
      <x:c r="C20" s="17"/>
      <x:c r="D20" s="17"/>
      <x:c r="E20" s="17"/>
      <x:c r="F20" s="17"/>
      <x:c r="G20" s="17"/>
    </x:row>
    <x:row r="21">
      <x:c r="A21" s="17"/>
      <x:c r="B21" s="17"/>
      <x:c r="C21" s="17"/>
      <x:c r="D21" s="17"/>
      <x:c r="E21" s="17"/>
      <x:c r="F21" s="17"/>
      <x:c r="G21" s="17"/>
    </x:row>
    <x:row r="22">
      <x:c r="A22" s="17"/>
      <x:c r="B22" s="17"/>
      <x:c r="C22" s="17"/>
      <x:c r="D22" s="17"/>
      <x:c r="E22" s="17"/>
      <x:c r="F22" s="17"/>
      <x:c r="G22" s="17"/>
    </x:row>
    <x:row r="23">
      <x:c r="A23" s="17"/>
      <x:c r="B23" s="17"/>
      <x:c r="C23" s="17"/>
      <x:c r="D23" s="17"/>
      <x:c r="E23" s="17"/>
      <x:c r="F23" s="17"/>
      <x:c r="G23" s="17"/>
    </x:row>
    <x:row r="24">
      <x:c r="A24" s="17"/>
      <x:c r="B24" s="17"/>
      <x:c r="C24" s="17"/>
      <x:c r="D24" s="17"/>
      <x:c r="E24" s="17"/>
      <x:c r="F24" s="17"/>
      <x:c r="G24" s="17"/>
    </x:row>
    <x:row r="25">
      <x:c r="A25" s="17"/>
      <x:c r="B25" s="17"/>
      <x:c r="C25" s="17"/>
      <x:c r="D25" s="17"/>
      <x:c r="E25" s="17"/>
      <x:c r="F25" s="17"/>
      <x:c r="G25" s="17"/>
    </x:row>
    <x:row r="26">
      <x:c r="A26" s="17"/>
      <x:c r="B26" s="17"/>
      <x:c r="C26" s="17"/>
      <x:c r="D26" s="17"/>
      <x:c r="E26" s="17"/>
      <x:c r="F26" s="17"/>
      <x:c r="G26" s="17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46" hidden="0" customWidth="1"/>
    <x:col min="2" max="2" width="22" hidden="0" customWidth="1"/>
    <x:col min="3" max="3" width="24" hidden="0" customWidth="1"/>
    <x:col min="4" max="4" width="24" hidden="0" customWidth="1"/>
    <x:col min="5" max="5" width="32" hidden="0" customWidth="1"/>
    <x:col min="6" max="6" width="38" hidden="0" customWidth="1"/>
    <x:col min="7" max="7" width="56" hidden="0" customWidth="1"/>
  </x:cols>
  <x:sheetData>
    <x:row r="1" ht="32" customHeight="1">
      <x:c r="A1" s="61" t="str">
        <x:v>HYPE v0.6 | Reverse Valuation and Scenario Control</x:v>
      </x:c>
      <x:c r="B1" s="61"/>
      <x:c r="C1" s="61"/>
      <x:c r="D1" s="61"/>
      <x:c r="E1" s="61"/>
      <x:c r="F1" s="61"/>
      <x:c r="G1" s="61" t="str">
        <x:v>OCT 17 2026</x:v>
      </x:c>
    </x:row>
    <x:row r="2">
      <x:c r="A2" s="17"/>
      <x:c r="B2" s="17"/>
      <x:c r="C2" s="17"/>
      <x:c r="D2" s="17"/>
      <x:c r="E2" s="17"/>
      <x:c r="F2" s="17"/>
      <x:c r="G2" s="17"/>
    </x:row>
    <x:row r="3" ht="29" customHeight="1">
      <x:c r="A3" s="62" t="str">
        <x:v>Valuation assumption</x:v>
      </x:c>
      <x:c r="B3" s="62" t="str">
        <x:v>Value</x:v>
      </x:c>
      <x:c r="C3" s="62" t="str">
        <x:v>Units</x:v>
      </x:c>
      <x:c r="D3" s="62" t="str">
        <x:v>Classification</x:v>
      </x:c>
      <x:c r="E3" s="62" t="str">
        <x:v>Source</x:v>
      </x:c>
      <x:c r="F3" s="62" t="str">
        <x:v>Caution</x:v>
      </x:c>
      <x:c r="G3" s="17"/>
    </x:row>
    <x:row r="4">
      <x:c r="A4" s="17" t="str">
        <x:v>Historical reference HYPE price</x:v>
      </x:c>
      <x:c r="B4" s="70" t="n">
        <x:v>80.24</x:v>
      </x:c>
      <x:c r="C4" s="17" t="str">
        <x:v>USD</x:v>
      </x:c>
      <x:c r="D4" s="17" t="str">
        <x:v>Dated observed Oct17</x:v>
      </x:c>
      <x:c r="E4" s="17" t="str">
        <x:v>https://www.coingecko.com/en/coins/hyperliquid/historical_data</x:v>
      </x:c>
      <x:c r="F4" s="17" t="str">
        <x:v>Not live</x:v>
      </x:c>
      <x:c r="G4" s="17"/>
    </x:row>
    <x:row r="5">
      <x:c r="A5" s="17" t="str">
        <x:v>Trailing completed-month flow</x:v>
      </x:c>
      <x:c r="B5" s="70" t="n">
        <x:v>714.03</x:v>
      </x:c>
      <x:c r="C5" s="17" t="str">
        <x:v>USD millions/year</x:v>
      </x:c>
      <x:c r="D5" s="17" t="str">
        <x:v>3rd-party monthly reconstruction</x:v>
      </x:c>
      <x:c r="E5" s="17" t="str">
        <x:v>https://investors.defillama.com/protocol/hyperliquid?events=false&amp;holdersRevenue=true&amp;tvl=false</x:v>
      </x:c>
      <x:c r="F5" s="17" t="str">
        <x:v>Not GAAP free cash flow</x:v>
      </x:c>
      <x:c r="G5" s="17"/>
    </x:row>
    <x:row r="6">
      <x:c r="A6" s="17" t="str">
        <x:v>Assumed valuation / flow</x:v>
      </x:c>
      <x:c r="B6" s="70" t="n">
        <x:v>25</x:v>
      </x:c>
      <x:c r="C6" s="17" t="str">
        <x:v>x</x:v>
      </x:c>
      <x:c r="D6" s="17" t="str">
        <x:v>Scenario judgment</x:v>
      </x:c>
      <x:c r="E6" s="17" t="str">
        <x:v>https://www.hayabusaresearch.com/the-tokenization-paradox-when-blockchain-adoption-doesnt-reward-token-holders/</x:v>
      </x:c>
      <x:c r="F6" s="17" t="str">
        <x:v>Not equity P/E</x:v>
      </x:c>
      <x:c r="G6" s="17"/>
    </x:row>
    <x:row r="7">
      <x:c r="A7" s="17" t="str">
        <x:v>Hypothetical future accessible float</x:v>
      </x:c>
      <x:c r="B7" s="70" t="n">
        <x:v>300</x:v>
      </x:c>
      <x:c r="C7" s="17" t="str">
        <x:v>Millions HYPE</x:v>
      </x:c>
      <x:c r="D7" s="17" t="str">
        <x:v>Model assumption</x:v>
      </x:c>
      <x:c r="E7" s="17" t="str">
        <x:v>https://tokenomist.ai/hyperliquid</x:v>
      </x:c>
      <x:c r="F7" s="17" t="str">
        <x:v>Not forecast</x:v>
      </x:c>
      <x:c r="G7" s="17"/>
    </x:row>
    <x:row r="8">
      <x:c r="A8" s="17" t="str">
        <x:v>API supply denominator</x:v>
      </x:c>
      <x:c r="B8" s="70" t="n">
        <x:v>302.125286</x:v>
      </x:c>
      <x:c r="C8" s="17" t="str">
        <x:v>Millions HYPE</x:v>
      </x:c>
      <x:c r="D8" s="17" t="str">
        <x:v>Third-party 2026-10-14 API reproduction</x:v>
      </x:c>
      <x:c r="E8" s="17" t="str">
        <x:v>https://cipher-intelligence.io/blog/hyperliquid-hype-token-guide/</x:v>
      </x:c>
      <x:c r="F8" s="17" t="str">
        <x:v>Not directly replayed</x:v>
      </x:c>
      <x:c r="G8" s="17"/>
    </x:row>
    <x:row r="9">
      <x:c r="A9" s="17" t="str">
        <x:v>Narrow supply denominator</x:v>
      </x:c>
      <x:c r="B9" s="70" t="n">
        <x:v>222.445714</x:v>
      </x:c>
      <x:c r="C9" s="17" t="str">
        <x:v>Millions HYPE</x:v>
      </x:c>
      <x:c r="D9" s="17" t="str">
        <x:v>Tokenomist methodology</x:v>
      </x:c>
      <x:c r="E9" s="17" t="str">
        <x:v>https://tokenomist.ai/hyperliquid</x:v>
      </x:c>
      <x:c r="F9" s="17" t="str">
        <x:v>May be stale</x:v>
      </x:c>
      <x:c r="G9" s="17"/>
    </x:row>
    <x:row r="10">
      <x:c r="A10" s="17" t="str">
        <x:v>Q3 AQAv2 already in trailing flow</x:v>
      </x:c>
      <x:c r="B10" s="70" t="n">
        <x:v>22.16</x:v>
      </x:c>
      <x:c r="C10" s="17" t="str">
        <x:v>USD millions</x:v>
      </x:c>
      <x:c r="D10" s="17" t="str">
        <x:v>Included in $714.03</x:v>
      </x:c>
      <x:c r="E10" s="17" t="str">
        <x:v>https://blockworks.com/token-transparency/filing/hyperliquid</x:v>
      </x:c>
      <x:c r="F10" s="17" t="str">
        <x:v>DO NOT ADD AGAIN</x:v>
      </x:c>
      <x:c r="G10" s="17"/>
    </x:row>
    <x:row r="11">
      <x:c r="A11" s="17"/>
      <x:c r="B11" s="17"/>
      <x:c r="C11" s="17"/>
      <x:c r="D11" s="17"/>
      <x:c r="E11" s="17"/>
      <x:c r="F11" s="17"/>
      <x:c r="G11" s="17"/>
    </x:row>
    <x:row r="12">
      <x:c r="A12" s="71" t="str">
        <x:v>Flow required to sustain $80.24, future float &amp; multiple</x:v>
      </x:c>
      <x:c r="B12" s="71" t="n">
        <x:f>B4*B7/B6</x:f>
        <x:v>962.88</x:v>
      </x:c>
      <x:c r="C12" s="17"/>
      <x:c r="D12" s="17"/>
      <x:c r="E12" s="17"/>
      <x:c r="F12" s="17"/>
      <x:c r="G12" s="17"/>
    </x:row>
    <x:row r="13">
      <x:c r="A13" s="71" t="str">
        <x:v>Additional flow above past year</x:v>
      </x:c>
      <x:c r="B13" s="71" t="n">
        <x:f>B12-B5</x:f>
        <x:v>248.85000000000002</x:v>
      </x:c>
      <x:c r="C13" s="17"/>
      <x:c r="D13" s="17"/>
      <x:c r="E13" s="17"/>
      <x:c r="F13" s="17"/>
      <x:c r="G13" s="17"/>
    </x:row>
    <x:row r="14">
      <x:c r="A14" s="71" t="str">
        <x:v>Growth needed versus trailing flow</x:v>
      </x:c>
      <x:c r="B14" s="74" t="n">
        <x:f>B12/B5-1</x:f>
        <x:v>0.34851476828704686</x:v>
      </x:c>
      <x:c r="C14" s="17"/>
      <x:c r="D14" s="17"/>
      <x:c r="E14" s="17"/>
      <x:c r="F14" s="17"/>
      <x:c r="G14" s="17"/>
    </x:row>
    <x:row r="15">
      <x:c r="A15" s="17"/>
      <x:c r="B15" s="17"/>
      <x:c r="C15" s="17"/>
      <x:c r="D15" s="17"/>
      <x:c r="E15" s="17"/>
      <x:c r="F15" s="17"/>
      <x:c r="G15" s="17"/>
    </x:row>
    <x:row r="16" ht="29" customHeight="1">
      <x:c r="A16" s="62" t="str">
        <x:v>Denominator method</x:v>
      </x:c>
      <x:c r="B16" s="62" t="str">
        <x:v>Circulating HYPE (M)</x:v>
      </x:c>
      <x:c r="C16" s="62" t="str">
        <x:v>Market value at historical price ($B)</x:v>
      </x:c>
      <x:c r="D16" s="62" t="str">
        <x:v>Market value / $714M</x:v>
      </x:c>
      <x:c r="E16" s="17"/>
      <x:c r="F16" s="17"/>
      <x:c r="G16" s="17"/>
    </x:row>
    <x:row r="17">
      <x:c r="A17" s="17" t="str">
        <x:v>Narrow token release</x:v>
      </x:c>
      <x:c r="B17" s="17" t="n">
        <x:v>222.445714</x:v>
      </x:c>
      <x:c r="C17" s="66" t="n">
        <x:f>B17*$B$4/1000</x:f>
        <x:v>17.84904409136</x:v>
      </x:c>
      <x:c r="D17" s="47" t="n">
        <x:f>C17*1000/$B$5</x:f>
        <x:v>24.99761087259639</x:v>
      </x:c>
      <x:c r="E17" s="17"/>
      <x:c r="F17" s="17"/>
      <x:c r="G17" s="17"/>
    </x:row>
    <x:row r="18">
      <x:c r="A18" s="17" t="str">
        <x:v>Wider Oct14 API definition</x:v>
      </x:c>
      <x:c r="B18" s="17" t="n">
        <x:v>302.125286</x:v>
      </x:c>
      <x:c r="C18" s="66" t="n">
        <x:f>B18*$B$4/1000</x:f>
        <x:v>24.24253294864</x:v>
      </x:c>
      <x:c r="D18" s="47" t="n">
        <x:f>C18*1000/$B$5</x:f>
        <x:v>33.95170083699565</x:v>
      </x:c>
      <x:c r="E18" s="17"/>
      <x:c r="F18" s="17"/>
      <x:c r="G18" s="17"/>
    </x:row>
    <x:row r="19">
      <x:c r="A19" s="17"/>
      <x:c r="B19" s="17"/>
      <x:c r="C19" s="17"/>
      <x:c r="D19" s="17"/>
      <x:c r="E19" s="17"/>
      <x:c r="F19" s="17"/>
      <x:c r="G19" s="17"/>
    </x:row>
    <x:row r="20" ht="29" customHeight="1">
      <x:c r="A20" s="62" t="str">
        <x:v>Hypothetical regime</x:v>
      </x:c>
      <x:c r="B20" s="62" t="str">
        <x:v>Flow ($M/yr)</x:v>
      </x:c>
      <x:c r="C20" s="62" t="str">
        <x:v>Flow multiple</x:v>
      </x:c>
      <x:c r="D20" s="62" t="str">
        <x:v>Float (M)</x:v>
      </x:c>
      <x:c r="E20" s="62" t="str">
        <x:v>Price HYPE</x:v>
      </x:c>
      <x:c r="F20" s="62" t="str">
        <x:v>Return vs $80.24</x:v>
      </x:c>
      <x:c r="G20" s="62" t="str">
        <x:v>Interpretation</x:v>
      </x:c>
    </x:row>
    <x:row r="21">
      <x:c r="A21" s="17" t="str">
        <x:v>Bear – volume downturn</x:v>
      </x:c>
      <x:c r="B21" s="72" t="n">
        <x:v>450</x:v>
      </x:c>
      <x:c r="C21" s="72" t="n">
        <x:v>15</x:v>
      </x:c>
      <x:c r="D21" s="72" t="n">
        <x:v>350</x:v>
      </x:c>
      <x:c r="E21" s="66" t="n">
        <x:f>B21*C21/D21</x:f>
        <x:v>19.285714285714285</x:v>
      </x:c>
      <x:c r="F21" s="65" t="n">
        <x:f>E21/$B$4-1</x:f>
        <x:v>-0.7596496225608887</x:v>
      </x:c>
      <x:c r="G21" s="17" t="str">
        <x:v>Lower fees + larger float</x:v>
      </x:c>
    </x:row>
    <x:row r="22">
      <x:c r="A22" s="17" t="str">
        <x:v>Stressed middle</x:v>
      </x:c>
      <x:c r="B22" s="72" t="n">
        <x:v>600</x:v>
      </x:c>
      <x:c r="C22" s="72" t="n">
        <x:v>20</x:v>
      </x:c>
      <x:c r="D22" s="72" t="n">
        <x:v>325</x:v>
      </x:c>
      <x:c r="E22" s="66" t="n">
        <x:f>B22*C22/D22</x:f>
        <x:v>36.92307692307692</x:v>
      </x:c>
      <x:c r="F22" s="65" t="n">
        <x:f>E22/$B$4-1</x:f>
        <x:v>-0.5398420124242657</x:v>
      </x:c>
      <x:c r="G22" s="17" t="str">
        <x:v>Degraded take rate and valuation</x:v>
      </x:c>
    </x:row>
    <x:row r="23">
      <x:c r="A23" s="17" t="str">
        <x:v>Historical base</x:v>
      </x:c>
      <x:c r="B23" s="72" t="n">
        <x:v>714.03</x:v>
      </x:c>
      <x:c r="C23" s="72" t="n">
        <x:v>25</x:v>
      </x:c>
      <x:c r="D23" s="72" t="n">
        <x:v>300</x:v>
      </x:c>
      <x:c r="E23" s="66" t="n">
        <x:f>B23*C23/D23</x:f>
        <x:v>59.5025</x:v>
      </x:c>
      <x:c r="F23" s="65" t="n">
        <x:f>E23/$B$4-1</x:f>
        <x:v>-0.25844341974077767</x:v>
      </x:c>
      <x:c r="G23" s="17" t="str">
        <x:v>No extrapolated growth</x:v>
      </x:c>
    </x:row>
    <x:row r="24">
      <x:c r="A24" s="17" t="str">
        <x:v>Improving fees</x:v>
      </x:c>
      <x:c r="B24" s="72" t="n">
        <x:v>900</x:v>
      </x:c>
      <x:c r="C24" s="72" t="n">
        <x:v>25</x:v>
      </x:c>
      <x:c r="D24" s="72" t="n">
        <x:v>300</x:v>
      </x:c>
      <x:c r="E24" s="66" t="n">
        <x:f>B24*C24/D24</x:f>
        <x:v>75</x:v>
      </x:c>
      <x:c r="F24" s="65" t="n">
        <x:f>E24/$B$4-1</x:f>
        <x:v>-0.06530408773678953</x:v>
      </x:c>
      <x:c r="G24" s="17" t="str">
        <x:v>~26% higher flows</x:v>
      </x:c>
    </x:row>
    <x:row r="25">
      <x:c r="A25" s="17" t="str">
        <x:v>Bull high growth</x:v>
      </x:c>
      <x:c r="B25" s="72" t="n">
        <x:v>1150</x:v>
      </x:c>
      <x:c r="C25" s="72" t="n">
        <x:v>30</x:v>
      </x:c>
      <x:c r="D25" s="72" t="n">
        <x:v>280</x:v>
      </x:c>
      <x:c r="E25" s="66" t="n">
        <x:f>B25*C25/D25</x:f>
        <x:v>123.21428571428571</x:v>
      </x:c>
      <x:c r="F25" s="65" t="n">
        <x:f>E25/$B$4-1</x:f>
        <x:v>0.5355718558609885</x:v>
      </x:c>
      <x:c r="G25" s="17" t="str">
        <x:v>Greater product adoption + lower float</x:v>
      </x:c>
    </x:row>
    <x:row r="26">
      <x:c r="A26" s="17"/>
      <x:c r="B26" s="17"/>
      <x:c r="C26" s="17"/>
      <x:c r="D26" s="17"/>
      <x:c r="E26" s="17"/>
      <x:c r="F26" s="17"/>
      <x:c r="G26" s="17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2" hidden="0" customWidth="1"/>
    <x:col min="2" max="2" width="42" hidden="0" customWidth="1"/>
    <x:col min="3" max="3" width="27" hidden="0" customWidth="1"/>
    <x:col min="4" max="4" width="62" hidden="0" customWidth="1"/>
    <x:col min="5" max="5" width="82" hidden="0" customWidth="1"/>
  </x:cols>
  <x:sheetData>
    <x:row r="1" ht="32" customHeight="1">
      <x:c r="A1" s="61" t="str">
        <x:v>HYPE v0.6 | Publication and Validation Gates</x:v>
      </x:c>
      <x:c r="B1" s="61"/>
      <x:c r="C1" s="61"/>
      <x:c r="D1" s="61"/>
      <x:c r="E1" s="61" t="str">
        <x:v>OCT 17 2026</x:v>
      </x:c>
      <x:c r="F1" s="61"/>
      <x:c r="G1" s="61"/>
    </x:row>
    <x:row r="2">
      <x:c r="A2" s="17"/>
      <x:c r="B2" s="17"/>
      <x:c r="C2" s="17"/>
      <x:c r="D2" s="17"/>
      <x:c r="E2" s="17"/>
      <x:c r="F2" s="17"/>
      <x:c r="G2" s="17"/>
    </x:row>
    <x:row r="3" ht="29" customHeight="1">
      <x:c r="A3" s="62" t="str">
        <x:v>Validation item</x:v>
      </x:c>
      <x:c r="B3" s="62" t="str">
        <x:v>Current evidence</x:v>
      </x:c>
      <x:c r="C3" s="62" t="str">
        <x:v>Status</x:v>
      </x:c>
      <x:c r="D3" s="62" t="str">
        <x:v>Closure requirement</x:v>
      </x:c>
      <x:c r="E3" s="62" t="str">
        <x:v>Source</x:v>
      </x:c>
      <x:c r="F3" s="17"/>
      <x:c r="G3" s="17"/>
    </x:row>
    <x:row r="4">
      <x:c r="A4" s="17" t="str">
        <x:v>Fee-funded HYPE protocol mechanism</x:v>
      </x:c>
      <x:c r="B4" s="17" t="str">
        <x:v>Official docs verified</x:v>
      </x:c>
      <x:c r="C4" s="17" t="str">
        <x:v>PRIMARY VERIFIED</x:v>
      </x:c>
      <x:c r="D4" s="17" t="str">
        <x:v>Verify governance unchanged</x:v>
      </x:c>
      <x:c r="E4" s="17" t="str">
        <x:v>https://hyperliquid.gitbook.io/hyperliquid-docs/trading/fees</x:v>
      </x:c>
      <x:c r="F4" s="17"/>
      <x:c r="G4" s="17"/>
    </x:row>
    <x:row r="5">
      <x:c r="A5" s="17" t="str">
        <x:v>AF seven-day trades</x:v>
      </x:c>
      <x:c r="B5" s="17" t="str">
        <x:v>144,008 HYPE / $12.2M report</x:v>
      </x:c>
      <x:c r="C5" s="69" t="str">
        <x:v>SECONDARY ONLY</x:v>
      </x:c>
      <x:c r="D5" s="17" t="str">
        <x:v>First-party row-level fill replay with receipts</x:v>
      </x:c>
      <x:c r="E5" s="17" t="str">
        <x:v>https://cipher-intelligence.io/blog/hyperliquid-hype-token-guide/</x:v>
      </x:c>
      <x:c r="F5" s="17"/>
      <x:c r="G5" s="17"/>
    </x:row>
    <x:row r="6">
      <x:c r="A6" s="17" t="str">
        <x:v>AF 30–90 day fills</x:v>
      </x:c>
      <x:c r="B6" s="17" t="str">
        <x:v>Unavailable in working environment</x:v>
      </x:c>
      <x:c r="C6" s="69" t="str">
        <x:v>BLOCKED</x:v>
      </x:c>
      <x:c r="D6" s="17" t="str">
        <x:v>Acquire archive; 10,000-most-recent restriction</x:v>
      </x:c>
      <x:c r="E6" s="17" t="str">
        <x:v>https://hyperliquid.gitbook.io/Hyperliquid-docs/for-developers/api/info-endpoint</x:v>
      </x:c>
      <x:c r="F6" s="17"/>
      <x:c r="G6" s="17"/>
    </x:row>
    <x:row r="7">
      <x:c r="A7" s="17" t="str">
        <x:v>AF balance identity</x:v>
      </x:c>
      <x:c r="B7" s="17" t="str">
        <x:v>Sept26 47.509M vs Oct14 48.024M</x:v>
      </x:c>
      <x:c r="C7" s="69" t="str">
        <x:v>OPEN</x:v>
      </x:c>
      <x:c r="D7" s="17" t="str">
        <x:v>Match exact-window fills, transfers, adjusting events</x:v>
      </x:c>
      <x:c r="E7" s="17" t="str">
        <x:v>https://cipher-intelligence.io/blog/hyperliquid-hype-token-guide/</x:v>
      </x:c>
      <x:c r="F7" s="17"/>
      <x:c r="G7" s="17"/>
    </x:row>
    <x:row r="8">
      <x:c r="A8" s="17" t="str">
        <x:v>90d economic net float</x:v>
      </x:c>
      <x:c r="B8" s="17" t="str">
        <x:v>Independent ~+3.06M HYPE</x:v>
      </x:c>
      <x:c r="C8" s="69" t="str">
        <x:v>THIRD-PARTY</x:v>
      </x:c>
      <x:c r="D8" s="17" t="str">
        <x:v>Replay contributor, staking rewards, grants and burns</x:v>
      </x:c>
      <x:c r="E8" s="17" t="str">
        <x:v>https://mrnasdog.com/research/hype/inflation</x:v>
      </x:c>
      <x:c r="F8" s="17"/>
      <x:c r="G8" s="17"/>
    </x:row>
    <x:row r="9">
      <x:c r="A9" s="17" t="str">
        <x:v>Token bucket definitions</x:v>
      </x:c>
      <x:c r="B9" s="17" t="str">
        <x:v>222.45M vs 302.125M</x:v>
      </x:c>
      <x:c r="C9" s="69" t="str">
        <x:v>METHODOLOGY CONFLICT</x:v>
      </x:c>
      <x:c r="D9" s="17" t="str">
        <x:v>Use same UTC first-party snapshots + wallet roles</x:v>
      </x:c>
      <x:c r="E9" s="17" t="str">
        <x:v>https://cipher-intelligence.io/blog/hyperliquid-hype-token-guide/</x:v>
      </x:c>
      <x:c r="F9" s="17"/>
      <x:c r="G9" s="17"/>
    </x:row>
    <x:row r="10">
      <x:c r="A10" s="17" t="str">
        <x:v>AQAv2 credit/recognized revenue</x:v>
      </x:c>
      <x:c r="B10" s="17" t="str">
        <x:v>USDC $14.58M transfer / $22.16M accrued</x:v>
      </x:c>
      <x:c r="C10" s="69" t="str">
        <x:v>PARTIAL</x:v>
      </x:c>
      <x:c r="D10" s="17" t="str">
        <x:v>Reconcile period, accrual, deposit, purchases</x:v>
      </x:c>
      <x:c r="E10" s="17" t="str">
        <x:v>https://blockworks.com/token-transparency/filing/hyperliquid</x:v>
      </x:c>
      <x:c r="F10" s="17"/>
      <x:c r="G10" s="17"/>
    </x:row>
    <x:row r="11">
      <x:c r="A11" s="17" t="str">
        <x:v>Contributor next unlock</x:v>
      </x:c>
      <x:c r="B11" s="17" t="str">
        <x:v>Likely Nov 6; quantity unknown</x:v>
      </x:c>
      <x:c r="C11" s="69" t="str">
        <x:v>FUTURE EVENT</x:v>
      </x:c>
      <x:c r="D11" s="17" t="str">
        <x:v>Compare entitlement, actual claim, recipient, exchange sales</x:v>
      </x:c>
      <x:c r="E11" s="17" t="str">
        <x:v>https://tokenomist.ai/hyperliquid</x:v>
      </x:c>
      <x:c r="F11" s="17"/>
      <x:c r="G11" s="17"/>
    </x:row>
    <x:row r="12">
      <x:c r="A12" s="17" t="str">
        <x:v>Investment range</x:v>
      </x:c>
      <x:c r="B12" s="17" t="str">
        <x:v>No price justified</x:v>
      </x:c>
      <x:c r="C12" s="69" t="str">
        <x:v>NOT ESTABLISHED</x:v>
      </x:c>
      <x:c r="D12" s="17" t="str">
        <x:v>Close evidence gates and justify model valuation multiple</x:v>
      </x:c>
      <x:c r="E12" s="17" t="str">
        <x:v>https://www.hayabusaresearch.com/the-tokenization-paradox-when-blockchain-adoption-doesnt-reward-token-holders/</x:v>
      </x:c>
      <x:c r="F12" s="17"/>
      <x:c r="G12" s="17"/>
    </x:row>
    <x:row r="13">
      <x:c r="A13" s="17" t="str">
        <x:v>Governance/equity rights</x:v>
      </x:c>
      <x:c r="B13" s="17" t="str">
        <x:v>No dividends or legal revenue claim</x:v>
      </x:c>
      <x:c r="C13" s="69" t="str">
        <x:v>SECONDARY DOCUMENTARY</x:v>
      </x:c>
      <x:c r="D13" s="17" t="str">
        <x:v>Compare other token-value paths and compensation risks</x:v>
      </x:c>
      <x:c r="E13" s="17" t="str">
        <x:v>https://blockworks.com/token-transparency/filing/hyperliquid</x:v>
      </x:c>
      <x:c r="F13" s="17"/>
      <x:c r="G13" s="17"/>
    </x:row>
    <x:row r="14">
      <x:c r="A14" s="17"/>
      <x:c r="B14" s="17"/>
      <x:c r="C14" s="17"/>
      <x:c r="D14" s="17"/>
      <x:c r="E14" s="17"/>
      <x:c r="F14" s="17"/>
      <x:c r="G14" s="17"/>
    </x:row>
    <x:row r="15">
      <x:c r="A15" s="73" t="str">
        <x:v>Current research rating</x:v>
      </x:c>
      <x:c r="B15" s="73" t="str">
        <x:v>WATCH / NO BUY BAND</x:v>
      </x:c>
      <x:c r="C15" s="17"/>
      <x:c r="D15" s="17"/>
      <x:c r="E15" s="17"/>
      <x:c r="F15" s="17"/>
      <x:c r="G15" s="17"/>
    </x:row>
    <x:row r="16">
      <x:c r="A16" s="17"/>
      <x:c r="B16" s="17"/>
      <x:c r="C16" s="17"/>
      <x:c r="D16" s="17"/>
      <x:c r="E16" s="17"/>
      <x:c r="F16" s="17"/>
      <x:c r="G16" s="17"/>
    </x:row>
    <x:row r="17">
      <x:c r="A17" s="17" t="str">
        <x:v>Current data status</x:v>
      </x:c>
      <x:c r="B17" s="17" t="str">
        <x:v>NO FIRST PARTY RAW FILL REPLAY</x:v>
      </x:c>
      <x:c r="C17" s="17"/>
      <x:c r="D17" s="17"/>
      <x:c r="E17" s="17"/>
      <x:c r="F17" s="17"/>
      <x:c r="G17" s="17"/>
    </x:row>
    <x:row r="18">
      <x:c r="A18" s="17" t="str">
        <x:v>Audit script</x:v>
      </x:c>
      <x:c r="B18" s="17" t="str">
        <x:v>Hayabusa-HYPE-AF-Audit-v0.6.py — offline self-test only</x:v>
      </x:c>
      <x:c r="C18" s="17"/>
      <x:c r="D18" s="17"/>
      <x:c r="E18" s="17"/>
      <x:c r="F18" s="17"/>
      <x:c r="G18" s="17"/>
    </x:row>
    <x:row r="19">
      <x:c r="A19" s="17"/>
      <x:c r="B19" s="17"/>
      <x:c r="C19" s="17"/>
      <x:c r="D19" s="17"/>
      <x:c r="E19" s="17"/>
      <x:c r="F19" s="17"/>
      <x:c r="G19" s="17"/>
    </x:row>
    <x:row r="20">
      <x:c r="A20" s="17"/>
      <x:c r="B20" s="17"/>
      <x:c r="C20" s="17"/>
      <x:c r="D20" s="17"/>
      <x:c r="E20" s="17"/>
      <x:c r="F20" s="17"/>
      <x:c r="G20" s="17"/>
    </x:row>
    <x:row r="21">
      <x:c r="A21" s="17"/>
      <x:c r="B21" s="17"/>
      <x:c r="C21" s="17"/>
      <x:c r="D21" s="17"/>
      <x:c r="E21" s="17"/>
      <x:c r="F21" s="17"/>
      <x:c r="G21" s="17"/>
    </x:row>
    <x:row r="22">
      <x:c r="A22" s="17"/>
      <x:c r="B22" s="17"/>
      <x:c r="C22" s="17"/>
      <x:c r="D22" s="17"/>
      <x:c r="E22" s="17"/>
      <x:c r="F22" s="17"/>
      <x:c r="G22" s="17"/>
    </x:row>
    <x:row r="23">
      <x:c r="A23" s="17"/>
      <x:c r="B23" s="17"/>
      <x:c r="C23" s="17"/>
      <x:c r="D23" s="17"/>
      <x:c r="E23" s="17"/>
      <x:c r="F23" s="17"/>
      <x:c r="G23" s="17"/>
    </x:row>
    <x:row r="24">
      <x:c r="A24" s="17"/>
      <x:c r="B24" s="17"/>
      <x:c r="C24" s="17"/>
      <x:c r="D24" s="17"/>
      <x:c r="E24" s="17"/>
      <x:c r="F24" s="17"/>
      <x:c r="G24" s="17"/>
    </x:row>
    <x:row r="25">
      <x:c r="A25" s="17"/>
      <x:c r="B25" s="17"/>
      <x:c r="C25" s="17"/>
      <x:c r="D25" s="17"/>
      <x:c r="E25" s="17"/>
      <x:c r="F25" s="17"/>
      <x:c r="G25" s="17"/>
    </x:row>
    <x:row r="26">
      <x:c r="A26" s="17"/>
      <x:c r="B26" s="17"/>
      <x:c r="C26" s="17"/>
      <x:c r="D26" s="17"/>
      <x:c r="E26" s="17"/>
      <x:c r="F26" s="17"/>
      <x:c r="G26" s="17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0" hidden="0" customWidth="1"/>
    <x:col min="2" max="2" width="56" hidden="0" customWidth="1"/>
    <x:col min="3" max="3" width="76" hidden="0" customWidth="1"/>
    <x:col min="4" max="4" width="12" hidden="0" customWidth="1"/>
    <x:col min="5" max="5" width="12" hidden="0" customWidth="1"/>
    <x:col min="6" max="6" width="18" hidden="0" customWidth="1"/>
  </x:cols>
  <x:sheetData>
    <x:row r="1" ht="31" customHeight="1">
      <x:c r="A1" s="76" t="str">
        <x:v>HAYABUSA RESEARCH | HYPE v0.7</x:v>
      </x:c>
      <x:c r="B1" s="76" t="str"/>
      <x:c r="C1" s="76" t="str"/>
      <x:c r="D1" s="76" t="str"/>
      <x:c r="E1" s="76" t="str"/>
      <x:c r="F1" s="76" t="str">
        <x:v>17 Oct 2026</x:v>
      </x:c>
    </x:row>
    <x:row r="3" ht="27" customHeight="1">
      <x:c r="A3" s="78" t="str">
        <x:v>Investment decision</x:v>
      </x:c>
      <x:c r="B3" s="78" t="str">
        <x:v>WATCH / NO BUY BAND</x:v>
      </x:c>
      <x:c r="C3" s="78" t="str">
        <x:v>Not publication-ready</x:v>
      </x:c>
    </x:row>
    <x:row r="5" ht="27" customHeight="1">
      <x:c r="A5" s="78" t="str">
        <x:v>Major fact</x:v>
      </x:c>
      <x:c r="B5" s="78" t="str">
        <x:v>Finding</x:v>
      </x:c>
      <x:c r="C5" s="78" t="str">
        <x:v>Consequence for underwriting</x:v>
      </x:c>
    </x:row>
    <x:row r="6" ht="34" customHeight="1">
      <x:c r="A6" s="17" t="str">
        <x:v>Official AF mechanics</x:v>
      </x:c>
      <x:c r="B6" s="17" t="str">
        <x:v>Fees routed to automated HYPE purchases and economic burn</x:v>
      </x:c>
      <x:c r="C6" s="17" t="str">
        <x:v>Protocol-level mechanism established; not dollar-by-dollar audit</x:v>
      </x:c>
    </x:row>
    <x:row r="7" ht="34" customHeight="1">
      <x:c r="A7" s="17" t="str">
        <x:v>Time-window API</x:v>
      </x:c>
      <x:c r="B7" s="17" t="str">
        <x:v>Max 2,000 fills per query; only 10,000 most recent</x:v>
      </x:c>
      <x:c r="C7" s="17" t="str">
        <x:v>Older returned zeros and short pages do not establish completeness</x:v>
      </x:c>
    </x:row>
    <x:row r="8" ht="34" customHeight="1">
      <x:c r="A8" s="17" t="str">
        <x:v>Dated supply contradiction</x:v>
      </x:c>
      <x:c r="B8" s="17" t="str">
        <x:v>July 31 SEC report ~253M vs October Tokenomist 222.45M</x:v>
      </x:c>
      <x:c r="C8" s="17" t="str">
        <x:v>Denominators require common timestamp and classification</x:v>
      </x:c>
    </x:row>
    <x:row r="9" ht="34" customHeight="1">
      <x:c r="A9" s="17" t="str">
        <x:v>Revenue recognition</x:v>
      </x:c>
      <x:c r="B9" s="17" t="str">
        <x:v>Historical combined $714.03M includes Q3 AQAv2 yield</x:v>
      </x:c>
      <x:c r="C9" s="17" t="str">
        <x:v>No separate addition of original $22.16M Q3 reserve income</x:v>
      </x:c>
    </x:row>
    <x:row r="10" ht="34" customHeight="1">
      <x:c r="A10" s="17" t="str">
        <x:v>Verified purchase quantity</x:v>
      </x:c>
      <x:c r="B10" s="17" t="str">
        <x:v>NONE INDEPENDENTLY REPLAYED BY HAYABUSA</x:v>
      </x:c>
      <x:c r="C10" s="17" t="str">
        <x:v>Third-party 144,008 HYPE remains unreconciled</x:v>
      </x:c>
    </x:row>
    <x:row r="11" ht="34" customHeight="1">
      <x:c r="A11" s="17" t="str">
        <x:v>Investor legal rights</x:v>
      </x:c>
      <x:c r="B11" s="17" t="str">
        <x:v>No contractual claim to protocol income per token disclosure</x:v>
      </x:c>
      <x:c r="C11" s="17" t="str">
        <x:v>Fee-revenue ratio is not an equity P/E or distributable yield</x:v>
      </x:c>
    </x:row>
    <x:row r="12" ht="34" customHeight="1">
      <x:c r="A12" s="17"/>
      <x:c r="B12" s="17"/>
      <x:c r="C12" s="17"/>
    </x:row>
    <x:row r="13" ht="34" customHeight="1">
      <x:c r="A13" s="81" t="str">
        <x:v>Operational checkpoints</x:v>
      </x:c>
      <x:c r="B13" s="81" t="str">
        <x:v>Current gate</x:v>
      </x:c>
      <x:c r="C13" s="81" t="str">
        <x:v>Next action</x:v>
      </x:c>
    </x:row>
    <x:row r="14" ht="34" customHeight="1">
      <x:c r="A14" s="17" t="str">
        <x:v>v07 audit script</x:v>
      </x:c>
      <x:c r="B14" s="82" t="str">
        <x:v>OFFLINE TESTS PASS</x:v>
      </x:c>
      <x:c r="C14" s="17" t="str">
        <x:v>Run on Hayabusa workstation; upload generated ZIP</x:v>
      </x:c>
    </x:row>
    <x:row r="15" ht="34" customHeight="1">
      <x:c r="A15" s="17" t="str">
        <x:v>Historical fill coverage</x:v>
      </x:c>
      <x:c r="B15" s="82" t="str">
        <x:v>NOT RUN</x:v>
      </x:c>
      <x:c r="C15" s="17" t="str">
        <x:v>Require latest-2,000 retention anchor + split-page diagnostics</x:v>
      </x:c>
    </x:row>
    <x:row r="16" ht="34" customHeight="1">
      <x:c r="A16" s="17" t="str">
        <x:v>Supply wallet bridge</x:v>
      </x:c>
      <x:c r="B16" s="82" t="str">
        <x:v>NOT RECONCILED</x:v>
      </x:c>
      <x:c r="C16" s="17" t="str">
        <x:v>Use same UTC epoch and identify wallet exclusions</x:v>
      </x:c>
    </x:row>
    <x:row r="17" ht="34" customHeight="1">
      <x:c r="A17" s="17" t="str">
        <x:v>AQAv2 funding attribution</x:v>
      </x:c>
      <x:c r="B17" s="82" t="str">
        <x:v>NOT RECONCILED</x:v>
      </x:c>
      <x:c r="C17" s="17" t="str">
        <x:v>Trace USDC credits and dated executed fills</x:v>
      </x:c>
    </x:row>
    <x:row r="18" ht="34" customHeight="1">
      <x:c r="A18" s="17" t="str">
        <x:v>Publication</x:v>
      </x:c>
      <x:c r="B18" s="82" t="str">
        <x:v>BLOCKED</x:v>
      </x:c>
      <x:c r="C18" s="17" t="str">
        <x:v>Revisit once primary data, valuation and cross-model check completed</x:v>
      </x:c>
    </x:row>
    <x:row r="19" ht="34" customHeight="1">
      <x:c r="A19" s="17"/>
      <x:c r="B19" s="17"/>
      <x:c r="C19" s="17"/>
    </x:row>
    <x:row r="20" ht="34" customHeight="1">
      <x:c r="A20" s="17" t="str">
        <x:v>Caution</x:v>
      </x:c>
      <x:c r="B20" s="17" t="str">
        <x:v>No user buy recommendation or price target</x:v>
      </x:c>
      <x:c r="C20" s="17" t="str">
        <x:v>Historical reference price $80.24; assumed 25× multiple are illustrative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38" hidden="0" customWidth="1"/>
    <x:col min="2" max="2" width="21" hidden="0" customWidth="1"/>
    <x:col min="3" max="3" width="20" hidden="0" customWidth="1"/>
    <x:col min="4" max="4" width="23" hidden="0" customWidth="1"/>
    <x:col min="5" max="5" width="22" hidden="0" customWidth="1"/>
    <x:col min="6" max="6" width="24" hidden="0" customWidth="1"/>
    <x:col min="7" max="7" width="23" hidden="0" customWidth="1"/>
    <x:col min="8" max="8" width="74" hidden="0" customWidth="1"/>
    <x:col min="9" max="9" width="92" hidden="0" customWidth="1"/>
  </x:cols>
  <x:sheetData>
    <x:row r="1" ht="31" customHeight="1">
      <x:c r="A1" s="76" t="str">
        <x:v>HYPE v0.7 | Supply definition sensitivity</x:v>
      </x:c>
      <x:c r="B1" s="76" t="str"/>
      <x:c r="C1" s="76" t="str"/>
      <x:c r="D1" s="76" t="str"/>
      <x:c r="E1" s="76" t="str"/>
      <x:c r="F1" s="76" t="str"/>
      <x:c r="G1" s="76" t="str"/>
      <x:c r="H1" s="76" t="str"/>
      <x:c r="I1" s="76" t="str">
        <x:v>Historical reference</x:v>
      </x:c>
    </x:row>
    <x:row r="3">
      <x:c r="A3" s="17" t="str">
        <x:v>Historical reference price ($)</x:v>
      </x:c>
      <x:c r="B3" s="91" t="n">
        <x:v>80.24</x:v>
      </x:c>
      <x:c r="C3" s="17" t="str">
        <x:v>Historical Oct 17; not live and not a fair-price estimate</x:v>
      </x:c>
      <x:c r="D3" s="17"/>
      <x:c r="E3" s="17"/>
      <x:c r="F3" s="17"/>
      <x:c r="G3" s="17"/>
      <x:c r="H3" s="17"/>
      <x:c r="I3" s="17"/>
    </x:row>
    <x:row r="4">
      <x:c r="A4" s="17" t="str">
        <x:v>Trailing combined protocol revenue proxy ($M)</x:v>
      </x:c>
      <x:c r="B4" s="91" t="n">
        <x:v>714.03</x:v>
      </x:c>
      <x:c r="C4" s="17" t="str">
        <x:v>DeFiLlama Oct25–Sep26; incorporates AQAv2</x:v>
      </x:c>
      <x:c r="D4" s="17"/>
      <x:c r="E4" s="17"/>
      <x:c r="F4" s="17"/>
      <x:c r="G4" s="17"/>
      <x:c r="H4" s="17"/>
      <x:c r="I4" s="17"/>
    </x:row>
    <x:row r="5">
      <x:c r="A5" s="17" t="str">
        <x:v>Heuristic value/flow multiple (×)</x:v>
      </x:c>
      <x:c r="B5" s="91" t="n">
        <x:v>25</x:v>
      </x:c>
      <x:c r="C5" s="17" t="str">
        <x:v>Illustrative only; token holders have no claim to cash flows</x:v>
      </x:c>
      <x:c r="D5" s="17"/>
      <x:c r="E5" s="17"/>
      <x:c r="F5" s="17"/>
      <x:c r="G5" s="17"/>
      <x:c r="H5" s="17"/>
      <x:c r="I5" s="17"/>
    </x:row>
    <x:row r="6">
      <x:c r="A6" s="17" t="str">
        <x:v>Narrow tracker float (M)</x:v>
      </x:c>
      <x:c r="B6" s="91" t="n">
        <x:v>222.445714</x:v>
      </x:c>
      <x:c r="C6" s="17" t="str">
        <x:v>Tokenomist Oct17; use only for labeled comparison</x:v>
      </x:c>
      <x:c r="D6" s="17"/>
      <x:c r="E6" s="17"/>
      <x:c r="F6" s="17"/>
      <x:c r="G6" s="17"/>
      <x:c r="H6" s="17"/>
      <x:c r="I6" s="17"/>
    </x:row>
    <x:row r="7">
      <x:c r="A7" s="17"/>
      <x:c r="B7" s="17"/>
      <x:c r="C7" s="17"/>
      <x:c r="D7" s="17"/>
      <x:c r="E7" s="17"/>
      <x:c r="F7" s="17"/>
      <x:c r="G7" s="17"/>
      <x:c r="H7" s="17"/>
      <x:c r="I7" s="17"/>
    </x:row>
    <x:row r="8" ht="42" customHeight="1">
      <x:c r="A8" s="81" t="str">
        <x:v>Source/definition</x:v>
      </x:c>
      <x:c r="B8" s="81" t="str">
        <x:v>Dated observation</x:v>
      </x:c>
      <x:c r="C8" s="81" t="str">
        <x:v>Supply (M HYPE)</x:v>
      </x:c>
      <x:c r="D8" s="81" t="str">
        <x:v>Implied MC ($B)</x:v>
      </x:c>
      <x:c r="E8" s="81" t="str">
        <x:v>MC / annual flow (×)</x:v>
      </x:c>
      <x:c r="F8" s="81" t="str">
        <x:v>Implied price at 25× ($)</x:v>
      </x:c>
      <x:c r="G8" s="81" t="str">
        <x:v>Supply change vs narrow (%)</x:v>
      </x:c>
      <x:c r="H8" s="81" t="str">
        <x:v>Documentary caveat</x:v>
      </x:c>
      <x:c r="I8" s="81" t="str">
        <x:v>Source URL</x:v>
      </x:c>
    </x:row>
    <x:row r="9" ht="42" customHeight="1">
      <x:c r="A9" s="17" t="str">
        <x:v>Tokenomist narrow tracker</x:v>
      </x:c>
      <x:c r="B9" s="17" t="str">
        <x:v>2026-10-17</x:v>
      </x:c>
      <x:c r="C9" s="92" t="n">
        <x:v>222.445714</x:v>
      </x:c>
      <x:c r="D9" s="93" t="n">
        <x:f>C9*$B$3/1000</x:f>
        <x:v>17.84904409136</x:v>
      </x:c>
      <x:c r="E9" s="94" t="n">
        <x:f>D9*1000/$B$4</x:f>
        <x:v>24.99761087259639</x:v>
      </x:c>
      <x:c r="F9" s="95" t="n">
        <x:f>$B$4*$B$5/C9</x:f>
        <x:v>80.24766887619151</x:v>
      </x:c>
      <x:c r="G9" s="96" t="n">
        <x:f>C9/$B$6-1</x:f>
        <x:v>0</x:v>
      </x:c>
      <x:c r="H9" s="17" t="str">
        <x:v>Narrow unlocked/market convention; not same as all sold</x:v>
      </x:c>
      <x:c r="I9" s="17" t="str">
        <x:v>https://tokenomist.ai/hyperliquid/tokenomics</x:v>
      </x:c>
    </x:row>
    <x:row r="10" ht="42" customHeight="1">
      <x:c r="A10" s="17" t="str">
        <x:v>Hyperion SEC-filed estimate</x:v>
      </x:c>
      <x:c r="B10" s="17" t="str">
        <x:v>2026-07-31</x:v>
      </x:c>
      <x:c r="C10" s="92" t="n">
        <x:v>253</x:v>
      </x:c>
      <x:c r="D10" s="93" t="n">
        <x:f>C10*$B$3/1000</x:f>
        <x:v>20.30072</x:v>
      </x:c>
      <x:c r="E10" s="94" t="n">
        <x:f>D10*1000/$B$4</x:f>
        <x:v>28.431186364718567</x:v>
      </x:c>
      <x:c r="F10" s="95" t="n">
        <x:f>$B$4*$B$5/C10</x:f>
        <x:v>70.55632411067194</x:v>
      </x:c>
      <x:c r="G10" s="96" t="n">
        <x:f>C10/$B$6-1</x:f>
        <x:v>0.1373561461381989</x:v>
      </x:c>
      <x:c r="H10" s="17" t="str">
        <x:v>Dated third-party SEC reporting company; NOT protocol-certified</x:v>
      </x:c>
      <x:c r="I10" s="17" t="str">
        <x:v>https://www.sec.gov/Archives/edgar/data/1682639/000110465926095181/hypd-20260630x10q.htm</x:v>
      </x:c>
    </x:row>
    <x:row r="11" ht="42" customHeight="1">
      <x:c r="A11" s="17" t="str">
        <x:v>HYPE investor SEC-filed estimate</x:v>
      </x:c>
      <x:c r="B11" s="17" t="str">
        <x:v>2026-08-23</x:v>
      </x:c>
      <x:c r="C11" s="92" t="n">
        <x:v>235</x:v>
      </x:c>
      <x:c r="D11" s="93" t="n">
        <x:f>C11*$B$3/1000</x:f>
        <x:v>18.856399999999997</x:v>
      </x:c>
      <x:c r="E11" s="94" t="n">
        <x:f>D11*1000/$B$4</x:f>
        <x:v>26.408414212287997</x:v>
      </x:c>
      <x:c r="F11" s="95" t="n">
        <x:f>$B$4*$B$5/C11</x:f>
        <x:v>75.96063829787234</x:v>
      </x:c>
      <x:c r="G11" s="96" t="n">
        <x:f>C11/$B$6-1</x:f>
        <x:v>0.056437527045362534</x:v>
      </x:c>
      <x:c r="H11" s="17" t="str">
        <x:v>Different SEC reporter and date; not directly comparable</x:v>
      </x:c>
      <x:c r="I11" s="17" t="str">
        <x:v>https://www.sec.gov/Archives/edgar/data/2078856/000119312526370281/purr-20260630.htm</x:v>
      </x:c>
    </x:row>
    <x:row r="12" ht="42" customHeight="1">
      <x:c r="A12" s="17" t="str">
        <x:v>Cipher public-API-derived estimate</x:v>
      </x:c>
      <x:c r="B12" s="17" t="str">
        <x:v>2026-10-14</x:v>
      </x:c>
      <x:c r="C12" s="92" t="n">
        <x:v>302.125286</x:v>
      </x:c>
      <x:c r="D12" s="93" t="n">
        <x:f>C12*$B$3/1000</x:f>
        <x:v>24.24253294864</x:v>
      </x:c>
      <x:c r="E12" s="94" t="n">
        <x:f>D12*1000/$B$4</x:f>
        <x:v>33.95170083699565</x:v>
      </x:c>
      <x:c r="F12" s="95" t="n">
        <x:f>$B$4*$B$5/C12</x:f>
        <x:v>59.08393248488311</x:v>
      </x:c>
      <x:c r="G12" s="96" t="n">
        <x:f>C12/$B$6-1</x:f>
        <x:v>0.35819782978601244</x:v>
      </x:c>
      <x:c r="H12" s="17" t="str">
        <x:v>Third-party model from public endpoints; needs live replay</x:v>
      </x:c>
      <x:c r="I12" s="17" t="str">
        <x:v>https://cipher-intelligence.io/blog/hyperliquid-hype-token-guide/</x:v>
      </x:c>
    </x:row>
    <x:row r="13" ht="42" customHeight="1">
      <x:c r="A13" s="17" t="str">
        <x:v>Hypothetical future float</x:v>
      </x:c>
      <x:c r="B13" s="17" t="str">
        <x:v>MODEL ONLY</x:v>
      </x:c>
      <x:c r="C13" s="92" t="n">
        <x:v>350</x:v>
      </x:c>
      <x:c r="D13" s="93" t="n">
        <x:f>C13*$B$3/1000</x:f>
        <x:v>28.084</x:v>
      </x:c>
      <x:c r="E13" s="94" t="n">
        <x:f>D13*1000/$B$4</x:f>
        <x:v>39.33168074170553</x:v>
      </x:c>
      <x:c r="F13" s="95" t="n">
        <x:f>$B$4*$B$5/C13</x:f>
        <x:v>51.00214285714286</x:v>
      </x:c>
      <x:c r="G13" s="96" t="n">
        <x:f>C13/$B$6-1</x:f>
        <x:v>0.5734175934718166</x:v>
      </x:c>
      <x:c r="H13" s="17" t="str">
        <x:v>Stress assumption; no forecast of unlocks</x:v>
      </x:c>
      <x:c r="I13" s="17" t="str">
        <x:v>Hayabusa model input; no external source</x:v>
      </x:c>
    </x:row>
    <x:row r="14">
      <x:c r="A14" s="17"/>
      <x:c r="B14" s="17"/>
      <x:c r="C14" s="17"/>
      <x:c r="D14" s="17"/>
      <x:c r="E14" s="17"/>
      <x:c r="F14" s="17"/>
      <x:c r="G14" s="17"/>
      <x:c r="H14" s="17"/>
      <x:c r="I14" s="17"/>
    </x:row>
    <x:row r="15" ht="27" customHeight="1">
      <x:c r="A15" s="81" t="str">
        <x:v>Reverse valuation check</x:v>
      </x:c>
      <x:c r="B15" s="81" t="str">
        <x:v>Value</x:v>
      </x:c>
      <x:c r="C15" s="81" t="str">
        <x:v>Basis</x:v>
      </x:c>
      <x:c r="D15" s="81" t="str">
        <x:v>Status</x:v>
      </x:c>
      <x:c r="E15" s="17"/>
      <x:c r="F15" s="17"/>
      <x:c r="G15" s="17"/>
      <x:c r="H15" s="17"/>
      <x:c r="I15" s="17"/>
    </x:row>
    <x:row r="16">
      <x:c r="A16" s="17" t="str">
        <x:v>Hypothetical 12m accessible float (M)</x:v>
      </x:c>
      <x:c r="B16" s="91" t="n">
        <x:v>300</x:v>
      </x:c>
      <x:c r="C16" s="17" t="str">
        <x:v>User-adjustable assumption</x:v>
      </x:c>
      <x:c r="D16" s="17" t="str">
        <x:v>Not independently forecast</x:v>
      </x:c>
      <x:c r="E16" s="17"/>
      <x:c r="F16" s="17"/>
      <x:c r="G16" s="17"/>
      <x:c r="H16" s="17"/>
      <x:c r="I16" s="17"/>
    </x:row>
    <x:row r="17">
      <x:c r="A17" s="17" t="str">
        <x:v>Flow needed at reference price ($M/year)</x:v>
      </x:c>
      <x:c r="B17" s="17" t="n">
        <x:f>B3*B16/B5</x:f>
        <x:v>962.88</x:v>
      </x:c>
      <x:c r="C17" s="17"/>
      <x:c r="D17" s="17"/>
      <x:c r="E17" s="17"/>
      <x:c r="F17" s="17"/>
      <x:c r="G17" s="17"/>
      <x:c r="H17" s="17"/>
      <x:c r="I17" s="17"/>
    </x:row>
    <x:row r="18">
      <x:c r="A18" s="17" t="str">
        <x:v>Excess over historical revenue proxy</x:v>
      </x:c>
      <x:c r="B18" s="65" t="n">
        <x:f>B17/B4-1</x:f>
        <x:v>0.34851476828704686</x:v>
      </x:c>
      <x:c r="C18" s="17"/>
      <x:c r="D18" s="17"/>
      <x:c r="E18" s="17"/>
      <x:c r="F18" s="17"/>
      <x:c r="G18" s="17"/>
      <x:c r="H18" s="17"/>
      <x:c r="I18" s="17"/>
    </x:row>
    <x:row r="19">
      <x:c r="A19" s="17"/>
      <x:c r="B19" s="17"/>
      <x:c r="C19" s="17"/>
      <x:c r="D19" s="17"/>
      <x:c r="E19" s="17"/>
      <x:c r="F19" s="17"/>
      <x:c r="G19" s="17"/>
      <x:c r="H19" s="17"/>
      <x:c r="I19" s="17"/>
    </x:row>
    <x:row r="20">
      <x:c r="A20" s="17" t="str">
        <x:v>Do NOT average denominators</x:v>
      </x:c>
      <x:c r="B20" s="17" t="str">
        <x:v>Different dates and definitions make arithmetic averages uninformative</x:v>
      </x:c>
      <x:c r="C20" s="17" t="str"/>
      <x:c r="D20" s="17" t="str"/>
      <x:c r="E20" s="17"/>
      <x:c r="F20" s="17"/>
      <x:c r="G20" s="17"/>
      <x:c r="H20" s="17"/>
      <x:c r="I20" s="17"/>
    </x:row>
    <x:row r="21">
      <x:c r="A21" s="17" t="str">
        <x:v>No fair-value claim</x:v>
      </x:c>
      <x:c r="B21" s="17" t="str">
        <x:v>A fee-flow multiple is not a contractual cash flow or P/E ratio</x:v>
      </x:c>
      <x:c r="C21" s="17" t="str"/>
      <x:c r="D21" s="17" t="str"/>
      <x:c r="E21" s="17"/>
      <x:c r="F21" s="17"/>
      <x:c r="G21" s="17"/>
      <x:c r="H21" s="17"/>
      <x:c r="I21" s="17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9" hidden="0" customWidth="1"/>
    <x:col min="2" max="2" width="29" hidden="0" customWidth="1"/>
    <x:col min="3" max="3" width="80" hidden="0" customWidth="1"/>
    <x:col min="4" max="4" width="18" hidden="0" customWidth="1"/>
    <x:col min="5" max="5" width="35" hidden="0" customWidth="1"/>
  </x:cols>
  <x:sheetData>
    <x:row r="1" ht="31" customHeight="1">
      <x:c r="A1" s="76" t="str">
        <x:v>HYPE v0.7 | Assistance Fund official API evidence import</x:v>
      </x:c>
      <x:c r="B1" s="76" t="str"/>
      <x:c r="C1" s="76" t="str"/>
      <x:c r="D1" s="76" t="str"/>
      <x:c r="E1" s="76" t="str">
        <x:v>PASTE REAL RUN OUTPUT ONLY</x:v>
      </x:c>
    </x:row>
    <x:row r="3" ht="27" customHeight="1">
      <x:c r="A3" s="78" t="str">
        <x:v>Audit field</x:v>
      </x:c>
      <x:c r="B3" s="78" t="str">
        <x:v>Value</x:v>
      </x:c>
      <x:c r="C3" s="78" t="str">
        <x:v>Data requirement / current status</x:v>
      </x:c>
    </x:row>
    <x:row r="4">
      <x:c r="A4" s="17" t="str">
        <x:v>Live audit status</x:v>
      </x:c>
      <x:c r="B4" s="98" t="str">
        <x:v>NOT RUN</x:v>
      </x:c>
      <x:c r="C4" s="17" t="str">
        <x:v>Must come from audit_status.json (not mock self-test)</x:v>
      </x:c>
    </x:row>
    <x:row r="5">
      <x:c r="A5" s="17" t="str">
        <x:v>UTC start day</x:v>
      </x:c>
      <x:c r="B5" s="98" t="str"/>
      <x:c r="C5" s="17" t="str">
        <x:v>Must match completed UTC interval</x:v>
      </x:c>
    </x:row>
    <x:row r="6">
      <x:c r="A6" s="17" t="str">
        <x:v>UTC end day</x:v>
      </x:c>
      <x:c r="B6" s="98" t="str"/>
      <x:c r="C6" s="17" t="str">
        <x:v>Must match completed UTC interval</x:v>
      </x:c>
    </x:row>
    <x:row r="7">
      <x:c r="A7" s="17" t="str">
        <x:v>HYPE/USDC bought (HYPE)</x:v>
      </x:c>
      <x:c r="B7" s="91"/>
      <x:c r="C7" s="17" t="str">
        <x:v>Paste actual hype_bought if present</x:v>
      </x:c>
    </x:row>
    <x:row r="8">
      <x:c r="A8" s="17" t="str">
        <x:v>HYPE/USDC buy notional (USDC)</x:v>
      </x:c>
      <x:c r="B8" s="91"/>
      <x:c r="C8" s="17" t="str">
        <x:v>Paste actual buy_usdc_notional</x:v>
      </x:c>
    </x:row>
    <x:row r="9">
      <x:c r="A9" s="17" t="str">
        <x:v>HYPE/USDC sold (HYPE)</x:v>
      </x:c>
      <x:c r="B9" s="91"/>
      <x:c r="C9" s="17" t="str">
        <x:v>Paste actual hype_sold</x:v>
      </x:c>
    </x:row>
    <x:row r="10">
      <x:c r="A10" s="17" t="str">
        <x:v>HYPE/USDC sell notional (USDC)</x:v>
      </x:c>
      <x:c r="B10" s="91"/>
      <x:c r="C10" s="17" t="str">
        <x:v>Paste actual sell_usdc_notional</x:v>
      </x:c>
    </x:row>
    <x:row r="11">
      <x:c r="A11" s="17" t="str">
        <x:v>Net HYPE acquired</x:v>
      </x:c>
      <x:c r="B11" s="99" t="str">
        <x:f>IF(AND(ISNUMBER(B7),ISNUMBER(B9)),B7-B9,"")</x:f>
      </x:c>
      <x:c r="C11" s="17" t="str">
        <x:v>Formula, not balance movement</x:v>
      </x:c>
    </x:row>
    <x:row r="12">
      <x:c r="A12" s="17" t="str">
        <x:v>VWAP gross HYPE buys</x:v>
      </x:c>
      <x:c r="B12" s="99" t="str">
        <x:f>IF(AND(ISNUMBER(B7),B7&gt;0,ISNUMBER(B8)),B8/B7,"")</x:f>
      </x:c>
      <x:c r="C12" s="17" t="str">
        <x:v>Formula; excludes trading fees</x:v>
      </x:c>
    </x:row>
    <x:row r="13">
      <x:c r="A13" s="17" t="str">
        <x:v>Publication gate</x:v>
      </x:c>
      <x:c r="B13" s="98" t="str">
        <x:v>NOT MET</x:v>
      </x:c>
      <x:c r="C13" s="17" t="str">
        <x:v>Even completed official spot fills not full fund/supply audit</x:v>
      </x:c>
    </x:row>
    <x:row r="14">
      <x:c r="A14" s="17"/>
      <x:c r="B14" s="17"/>
      <x:c r="C14" s="17"/>
    </x:row>
    <x:row r="15" ht="27" customHeight="1">
      <x:c r="A15" s="81" t="str">
        <x:v>Audit step</x:v>
      </x:c>
      <x:c r="B15" s="81" t="str">
        <x:v>Gate</x:v>
      </x:c>
      <x:c r="C15" s="81" t="str">
        <x:v>Reason</x:v>
      </x:c>
    </x:row>
    <x:row r="16">
      <x:c r="A16" s="17" t="str">
        <x:v>Most recent 2,000-fill anchor</x:v>
      </x:c>
      <x:c r="B16" s="17" t="str">
        <x:v>NOT RUN</x:v>
      </x:c>
      <x:c r="C16" s="17" t="str">
        <x:v>Must predate start of interval or retention not proven</x:v>
      </x:c>
    </x:row>
    <x:row r="17">
      <x:c r="A17" s="17" t="str">
        <x:v>Window chunking / cap &lt; 2,000 each</x:v>
      </x:c>
      <x:c r="B17" s="17" t="str">
        <x:v>NOT RUN</x:v>
      </x:c>
      <x:c r="C17" s="17" t="str">
        <x:v>Script recursively splits at 2,000 and aborts if irreducible</x:v>
      </x:c>
    </x:row>
    <x:row r="18">
      <x:c r="A18" s="17" t="str">
        <x:v>Recent-anchor trade overlap</x:v>
      </x:c>
      <x:c r="B18" s="17" t="str">
        <x:v>NOT RUN</x:v>
      </x:c>
      <x:c r="C18" s="17" t="str">
        <x:v>Validates official recent trade IDs against requested windows</x:v>
      </x:c>
    </x:row>
    <x:row r="19">
      <x:c r="A19" s="17" t="str">
        <x:v>USDC source reconciliation</x:v>
      </x:c>
      <x:c r="B19" s="17" t="str">
        <x:v>NOT RUN</x:v>
      </x:c>
      <x:c r="C19" s="17" t="str">
        <x:v>Reserve yield vs trading fees separate; compare same epoch</x:v>
      </x:c>
    </x:row>
    <x:row r="20">
      <x:c r="A20" s="17" t="str">
        <x:v>Contributor-supply bridge</x:v>
      </x:c>
      <x:c r="B20" s="17" t="str">
        <x:v>NOT RUN</x:v>
      </x:c>
      <x:c r="C20" s="17" t="str">
        <x:v>Separate vesting, claims, OTC, staking, trading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0" hidden="0" customWidth="1"/>
    <x:col min="2" max="2" width="27" hidden="0" customWidth="1"/>
    <x:col min="3" max="3" width="70" hidden="0" customWidth="1"/>
    <x:col min="4" max="4" width="69" hidden="0" customWidth="1"/>
    <x:col min="5" max="5" width="91" hidden="0" customWidth="1"/>
  </x:cols>
  <x:sheetData>
    <x:row r="1" ht="31" customHeight="1">
      <x:c r="A1" s="76" t="str">
        <x:v>HYPE v0.7 | Publication decision gates</x:v>
      </x:c>
      <x:c r="B1" s="76" t="str"/>
      <x:c r="C1" s="76" t="str"/>
      <x:c r="D1" s="76" t="str"/>
      <x:c r="E1" s="76" t="str">
        <x:v>17 Oct 2026</x:v>
      </x:c>
    </x:row>
    <x:row r="3" ht="27" customHeight="1">
      <x:c r="A3" s="78" t="str">
        <x:v>Gate</x:v>
      </x:c>
      <x:c r="B3" s="78" t="str">
        <x:v>Current status</x:v>
      </x:c>
      <x:c r="C3" s="78" t="str">
        <x:v>What closes it</x:v>
      </x:c>
      <x:c r="D3" s="78" t="str">
        <x:v>If unresolved</x:v>
      </x:c>
      <x:c r="E3" s="78" t="str">
        <x:v>Source</x:v>
      </x:c>
    </x:row>
    <x:row r="4" ht="42" customHeight="1">
      <x:c r="A4" s="17" t="str">
        <x:v>Core value capture</x:v>
      </x:c>
      <x:c r="B4" s="98" t="str">
        <x:v>MECHANISM VERIFIED</x:v>
      </x:c>
      <x:c r="C4" s="17" t="str">
        <x:v>Confirm AF execution purchases in suitable window</x:v>
      </x:c>
      <x:c r="D4" s="17" t="str">
        <x:v>Do not equate fund balance with total audited buys</x:v>
      </x:c>
      <x:c r="E4" s="17" t="str">
        <x:v>https://hyperliquid.gitbook.io/hyperliquid-docs/trading/fees</x:v>
      </x:c>
    </x:row>
    <x:row r="5" ht="42" customHeight="1">
      <x:c r="A5" s="17" t="str">
        <x:v>Spot trade ledger</x:v>
      </x:c>
      <x:c r="B5" s="98" t="str">
        <x:v>NOT REPLAYED</x:v>
      </x:c>
      <x:c r="C5" s="17" t="str">
        <x:v>Upload actual v0.7 API ZIP + review coverage</x:v>
      </x:c>
      <x:c r="D5" s="17" t="str">
        <x:v>Do not annualize incomplete windows</x:v>
      </x:c>
      <x:c r="E5" s="17" t="str">
        <x:v>https://hyperliquid.gitbook.io/hyperliquid-docs/for-developers/api/info-endpoint</x:v>
      </x:c>
    </x:row>
    <x:row r="6" ht="42" customHeight="1">
      <x:c r="A6" s="17" t="str">
        <x:v>USDC yield flow</x:v>
      </x:c>
      <x:c r="B6" s="98" t="str">
        <x:v>UNRECONCILED</x:v>
      </x:c>
      <x:c r="C6" s="17" t="str">
        <x:v>Match AQAv2 revenue accrual → transfers → fills</x:v>
      </x:c>
      <x:c r="D6" s="17" t="str">
        <x:v>Avoid $22.16M double counting</x:v>
      </x:c>
      <x:c r="E6" s="17" t="str">
        <x:v>https://app.blockworks.com/projects/hyperliquid/token-disclosures</x:v>
      </x:c>
    </x:row>
    <x:row r="7" ht="42" customHeight="1">
      <x:c r="A7" s="17" t="str">
        <x:v>Circulating / float</x:v>
      </x:c>
      <x:c r="B7" s="98" t="str">
        <x:v>DEFINITIONS CONFLICT</x:v>
      </x:c>
      <x:c r="C7" s="17" t="str">
        <x:v>Match wallet-level buckets at one UTC timestamp</x:v>
      </x:c>
      <x:c r="D7" s="17" t="str">
        <x:v>Use ranges / no intrinsic price</x:v>
      </x:c>
      <x:c r="E7" s="17" t="str">
        <x:v>https://www.sec.gov/Archives/edgar/data/1682639/000110465926095181/hypd-20260630x10q.htm</x:v>
      </x:c>
    </x:row>
    <x:row r="8" ht="42" customHeight="1">
      <x:c r="A8" s="17" t="str">
        <x:v>Vesting saleability</x:v>
      </x:c>
      <x:c r="B8" s="98" t="str">
        <x:v>CLAIMS NOT SALES</x:v>
      </x:c>
      <x:c r="C8" s="17" t="str">
        <x:v>Track vested, claimed, OTC, staked, exchange fills</x:v>
      </x:c>
      <x:c r="D8" s="17" t="str">
        <x:v>Avoid assuming full calendar unlock sold</x:v>
      </x:c>
      <x:c r="E8" s="17" t="str">
        <x:v>https://tokenomist.ai/hyperliquid/tokenomics</x:v>
      </x:c>
    </x:row>
    <x:row r="9" ht="42" customHeight="1">
      <x:c r="A9" s="17" t="str">
        <x:v>Valuation margin of safety</x:v>
      </x:c>
      <x:c r="B9" s="98" t="str">
        <x:v>NOT ESTABLISHED</x:v>
      </x:c>
      <x:c r="C9" s="17" t="str">
        <x:v>Stressed revenue, future float, benchmark risk premium</x:v>
      </x:c>
      <x:c r="D9" s="17" t="str">
        <x:v>WATCH until supported buy range exists</x:v>
      </x:c>
      <x:c r="E9" s="17" t="str">
        <x:v>https://investors.defillama.com/protocol/hyperliquid</x:v>
      </x:c>
    </x:row>
    <x:row r="10">
      <x:c r="A10" s="17"/>
      <x:c r="B10" s="17"/>
      <x:c r="C10" s="17"/>
      <x:c r="D10" s="17"/>
      <x:c r="E10" s="17"/>
    </x:row>
    <x:row r="11" ht="27" customHeight="1">
      <x:c r="A11" s="81" t="str">
        <x:v>Final committee decision</x:v>
      </x:c>
      <x:c r="B11" s="81" t="str">
        <x:v>WATCH / NOT PUBLICATION READY</x:v>
      </x:c>
      <x:c r="C11" s="81" t="str"/>
      <x:c r="D11" s="81" t="str"/>
      <x:c r="E11" s="81" t="str"/>
    </x:row>
    <x:row r="12">
      <x:c r="A12" s="17"/>
      <x:c r="B12" s="17"/>
      <x:c r="C12" s="17"/>
      <x:c r="D12" s="17"/>
      <x:c r="E12" s="17"/>
    </x:row>
    <x:row r="13">
      <x:c r="A13" s="17" t="str">
        <x:v>Source distinction</x:v>
      </x:c>
      <x:c r="B13" s="17" t="str">
        <x:v>SEC reports are dated third-party statements, not protocol supply certification</x:v>
      </x:c>
      <x:c r="C13" s="17" t="str"/>
      <x:c r="D13" s="17" t="str"/>
      <x:c r="E13" s="17" t="str"/>
    </x:row>
    <x:row r="14">
      <x:c r="A14" s="17" t="str">
        <x:v>Evidence policy</x:v>
      </x:c>
      <x:c r="B14" s="17" t="str">
        <x:v>No live API run, no transaction-verified claim. Passing self-tests does not close any investment gate.</x:v>
      </x:c>
      <x:c r="C14" s="17" t="str"/>
      <x:c r="D14" s="17" t="str"/>
      <x:c r="E14" s="17" t="str"/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41" hidden="0" customWidth="1"/>
    <x:col min="2" max="2" width="33" hidden="0" customWidth="1"/>
    <x:col min="3" max="3" width="85" hidden="0" customWidth="1"/>
    <x:col min="4" max="4" width="22" hidden="0" customWidth="1"/>
  </x:cols>
  <x:sheetData>
    <x:row r="1" ht="35" customHeight="1">
      <x:c r="A1" s="106" t="str">
        <x:v>HAYABUSA RESEARCH | HYPE v0.8</x:v>
      </x:c>
      <x:c r="B1" s="106" t="str"/>
      <x:c r="C1" s="106" t="str"/>
      <x:c r="D1" s="106" t="str">
        <x:v>Audit: 17 Oct 2026 UTC</x:v>
      </x:c>
    </x:row>
    <x:row r="3" ht="30" customHeight="1">
      <x:c r="A3" s="101" t="str">
        <x:v>Metric</x:v>
      </x:c>
      <x:c r="B3" s="101" t="str">
        <x:v>Verified value</x:v>
      </x:c>
      <x:c r="C3" s="101" t="str">
        <x:v>Evidence qualification</x:v>
      </x:c>
    </x:row>
    <x:row r="4" ht="33" customHeight="1">
      <x:c r="A4" s="119" t="str">
        <x:v>Unique fills</x:v>
      </x:c>
      <x:c r="B4" s="17" t="n">
        <x:f>COUNTA('v08 Spot Fills'!B2:B456)</x:f>
        <x:v>455</x:v>
      </x:c>
      <x:c r="C4" s="17" t="str">
        <x:v>Archived official userFillsByTime matched latest 2,000 anchor</x:v>
      </x:c>
    </x:row>
    <x:row r="5" ht="33" customHeight="1">
      <x:c r="A5" s="119" t="str">
        <x:v>Acquired HYPE</x:v>
      </x:c>
      <x:c r="B5" s="117" t="n">
        <x:f>SUMIF('v08 Spot Fills'!C2:C456,"BUY",'v08 Spot Fills'!D2:D456)</x:f>
        <x:v>10159.389999999989</x:v>
      </x:c>
      <x:c r="C5" s="17" t="str">
        <x:v>All 455 BUY, zero SELL in HYPE/USDC spot</x:v>
      </x:c>
    </x:row>
    <x:row r="6" ht="33" customHeight="1">
      <x:c r="A6" s="119" t="str">
        <x:v>USDC trade notional</x:v>
      </x:c>
      <x:c r="B6" s="117" t="n">
        <x:f>SUMIF('v08 Spot Fills'!C2:C456,"BUY",'v08 Spot Fills'!F2:F456)</x:f>
        <x:v>801268.8902000001</x:v>
      </x:c>
      <x:c r="C6" s="17" t="str">
        <x:v>Actual qty × trade price; does NOT source fee revenue</x:v>
      </x:c>
    </x:row>
    <x:row r="7" ht="33" customHeight="1">
      <x:c r="A7" s="119" t="str">
        <x:v>VWAP USDC/HYPE</x:v>
      </x:c>
      <x:c r="B7" s="117" t="n">
        <x:f>B6/B5</x:f>
        <x:v>78.86978354015359</x:v>
      </x:c>
      <x:c r="C7" s="17" t="str">
        <x:v>Total USD execution value / HYPE bought</x:v>
      </x:c>
    </x:row>
    <x:row r="8" ht="33" customHeight="1">
      <x:c r="A8" s="119" t="str">
        <x:v>HYPE spot sales</x:v>
      </x:c>
      <x:c r="B8" s="17" t="n">
        <x:f>COUNTIF('v08 Spot Fills'!C2:C456,"SELL")</x:f>
        <x:v>0</x:v>
      </x:c>
      <x:c r="C8" s="17" t="str">
        <x:v>Zero recorded in this one target UTC day</x:v>
      </x:c>
    </x:row>
    <x:row r="9" ht="33" customHeight="1">
      <x:c r="A9" s="119" t="str">
        <x:v>Oldest anchor timestamp</x:v>
      </x:c>
      <x:c r="B9" s="17" t="str">
        <x:v>2026-10-15 16:18:51 UTC</x:v>
      </x:c>
      <x:c r="C9" s="17" t="str">
        <x:v>Older than 2026-10-17 UTC start</x:v>
      </x:c>
    </x:row>
    <x:row r="10" ht="33" customHeight="1">
      <x:c r="A10" s="119" t="str">
        <x:v>First target fill timestamp</x:v>
      </x:c>
      <x:c r="B10" s="128" t="n">
        <x:v>46312.00179418981</x:v>
      </x:c>
      <x:c r="C10" s="17" t="str">
        <x:v>HYPE/USDC Oct17</x:v>
      </x:c>
    </x:row>
    <x:row r="11" ht="33" customHeight="1">
      <x:c r="A11" s="119" t="str">
        <x:v>Last target fill timestamp</x:v>
      </x:c>
      <x:c r="B11" s="128" t="n">
        <x:v>46312.994699965275</x:v>
      </x:c>
      <x:c r="C11" s="17" t="str">
        <x:v>HYPE/USDC Oct17</x:v>
      </x:c>
    </x:row>
    <x:row r="12" ht="33" customHeight="1">
      <x:c r="A12" s="119" t="str">
        <x:v>API spot window</x:v>
      </x:c>
      <x:c r="B12" s="17" t="str">
        <x:v>PASSED</x:v>
      </x:c>
      <x:c r="C12" s="17" t="str">
        <x:v>455 &lt; 2000; anchor IDs match</x:v>
      </x:c>
    </x:row>
    <x:row r="13" ht="33" customHeight="1">
      <x:c r="A13" s="120" t="str">
        <x:v>Response manifest hashes</x:v>
      </x:c>
      <x:c r="B13" s="112" t="str">
        <x:v>4 / 4 passed</x:v>
      </x:c>
      <x:c r="C13" s="112" t="str">
        <x:v>Archived payload integrity (not server signature)</x:v>
      </x:c>
    </x:row>
    <x:row r="14" ht="33" customHeight="1">
      <x:c r="A14" s="120" t="str">
        <x:v>Fund balance closure</x:v>
      </x:c>
      <x:c r="B14" s="121" t="n">
        <x:f>'v08 Balance Bridge'!B10</x:f>
        <x:v>0</x:v>
      </x:c>
      <x:c r="C14" s="112" t="str">
        <x:v>Near-zero residual; exact-precision independent replay passes</x:v>
      </x:c>
    </x:row>
    <x:row r="15" ht="33" customHeight="1">
      <x:c r="A15" s="119" t="str">
        <x:v>USDC fee-source attribution</x:v>
      </x:c>
      <x:c r="B15" s="17" t="str">
        <x:v>OPEN</x:v>
      </x:c>
      <x:c r="C15" s="17" t="str">
        <x:v>Funding origin unknown</x:v>
      </x:c>
    </x:row>
    <x:row r="16" ht="33" customHeight="1">
      <x:c r="A16" s="119" t="str">
        <x:v>Full public token float</x:v>
      </x:c>
      <x:c r="B16" s="17" t="str">
        <x:v>OPEN</x:v>
      </x:c>
      <x:c r="C16" s="17" t="str">
        <x:v>Unresolved vesting and saleable supply</x:v>
      </x:c>
    </x:row>
    <x:row r="17" ht="33" customHeight="1">
      <x:c r="A17" s="119" t="str">
        <x:v>Hayabusa decision</x:v>
      </x:c>
      <x:c r="B17" s="17" t="str">
        <x:v>WATCH / NO BUY BAND</x:v>
      </x:c>
      <x:c r="C17" s="17" t="str">
        <x:v>No historical annualized inference from one UTC day</x:v>
      </x:c>
    </x:row>
    <x:row r="18">
      <x:c r="A18" s="17"/>
      <x:c r="B18" s="17"/>
      <x:c r="C18" s="17"/>
    </x:row>
    <x:row r="19">
      <x:c r="A19" s="17" t="str">
        <x:v>Publisher caution</x:v>
      </x:c>
      <x:c r="B19" s="17" t="str">
        <x:v>HYPE token no contractual claim to exchange revenue</x:v>
      </x:c>
      <x:c r="C19" s="17" t="str"/>
    </x:row>
    <x:row r="20">
      <x:c r="A20" s="17" t="str">
        <x:v>Do not annualize</x:v>
      </x:c>
      <x:c r="B20" s="17" t="str">
        <x:v>One UTC day is not normalized protocol buyback flow</x:v>
      </x:c>
      <x:c r="C20" s="17" t="str"/>
    </x:row>
    <x:row r="21">
      <x:c r="A21" s="17" t="str">
        <x:v>Raw and primary sources</x:v>
      </x:c>
      <x:c r="B21" s="17" t="str">
        <x:v>https://hyperliquid.gitbook.io/Hyperliquid-docs/for-developers/api/info-endpoint</x:v>
      </x:c>
      <x:c r="C21" s="17" t="str"/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3" hidden="0" customWidth="1"/>
    <x:col min="2" max="2" width="22" hidden="0" customWidth="1"/>
    <x:col min="3" max="3" width="13" hidden="0" customWidth="1"/>
    <x:col min="4" max="4" width="17" hidden="0" customWidth="1"/>
    <x:col min="5" max="5" width="17" hidden="0" customWidth="1"/>
    <x:col min="6" max="6" width="21" hidden="0" customWidth="1"/>
    <x:col min="7" max="7" width="12" hidden="0" customWidth="1"/>
    <x:col min="8" max="8" width="32" hidden="0" customWidth="1"/>
    <x:col min="9" max="9" width="68" hidden="0" customWidth="1"/>
    <x:col min="10" max="10" width="20" hidden="0" customWidth="1"/>
  </x:cols>
  <x:sheetData>
    <x:row r="1" ht="32" customHeight="1">
      <x:c r="A1" s="101" t="str">
        <x:v>UTC timestamp</x:v>
      </x:c>
      <x:c r="B1" s="101" t="str">
        <x:v>Trade ID (text)</x:v>
      </x:c>
      <x:c r="C1" s="101" t="str">
        <x:v>Side</x:v>
      </x:c>
      <x:c r="D1" s="101" t="str">
        <x:v>Qty (HYPE)</x:v>
      </x:c>
      <x:c r="E1" s="101" t="str">
        <x:v>Price (USDC)</x:v>
      </x:c>
      <x:c r="F1" s="101" t="str">
        <x:v>Notional (USDC)</x:v>
      </x:c>
      <x:c r="G1" s="101" t="str">
        <x:v>UTC hour</x:v>
      </x:c>
      <x:c r="H1" s="101" t="str">
        <x:v>Start Position (text)</x:v>
      </x:c>
      <x:c r="I1" s="101" t="str">
        <x:v>Tx hash (text)</x:v>
      </x:c>
      <x:c r="J1" s="101" t="str">
        <x:v>Order ID (text)</x:v>
      </x:c>
    </x:row>
    <x:row r="2">
      <x:c r="A2" s="126" t="n">
        <x:v>46312.00179418981</x:v>
      </x:c>
      <x:c r="B2" s="127" t="str">
        <x:v>78105306665366</x:v>
      </x:c>
      <x:c r="C2" t="str">
        <x:v>BUY</x:v>
      </x:c>
      <x:c r="D2" s="104" t="n">
        <x:v>0.01</x:v>
      </x:c>
      <x:c r="E2" s="104" t="n">
        <x:v>80.138</x:v>
      </x:c>
      <x:c r="F2" s="103" t="n">
        <x:f>D2*E2</x:f>
        <x:v>0.8013800000000001</x:v>
      </x:c>
      <x:c r="G2" t="n">
        <x:v>0</x:v>
      </x:c>
      <x:c r="H2" s="127" t="str">
        <x:v>48094436.8747392297</x:v>
      </x:c>
      <x:c r="I2" s="127" t="str">
        <x:v>0x0000000000000000000000000000000000000000000000000000000000000000</x:v>
      </x:c>
      <x:c r="J2" s="127" t="str">
        <x:v>577170769569</x:v>
      </x:c>
    </x:row>
    <x:row r="3">
      <x:c r="A3" s="126" t="n">
        <x:v>46312.00186392361</x:v>
      </x:c>
      <x:c r="B3" s="127" t="str">
        <x:v>521085381049149</x:v>
      </x:c>
      <x:c r="C3" t="str">
        <x:v>BUY</x:v>
      </x:c>
      <x:c r="D3" s="104" t="n">
        <x:v>0.5</x:v>
      </x:c>
      <x:c r="E3" s="104" t="n">
        <x:v>80.144</x:v>
      </x:c>
      <x:c r="F3" s="103" t="n">
        <x:f>D3*E3</x:f>
        <x:v>40.072</x:v>
      </x:c>
      <x:c r="G3" t="n">
        <x:v>0</x:v>
      </x:c>
      <x:c r="H3" s="127" t="str">
        <x:v>48094436.8847392276</x:v>
      </x:c>
      <x:c r="I3" s="127" t="str">
        <x:v>0x0000000000000000000000000000000000000000000000000000000000000000</x:v>
      </x:c>
      <x:c r="J3" s="127" t="str">
        <x:v>577170827689</x:v>
      </x:c>
    </x:row>
    <x:row r="4">
      <x:c r="A4" s="126" t="n">
        <x:v>46312.00199096065</x:v>
      </x:c>
      <x:c r="B4" s="127" t="str">
        <x:v>447167175063024</x:v>
      </x:c>
      <x:c r="C4" t="str">
        <x:v>BUY</x:v>
      </x:c>
      <x:c r="D4" s="104" t="n">
        <x:v>0.22</x:v>
      </x:c>
      <x:c r="E4" s="104" t="n">
        <x:v>80.144</x:v>
      </x:c>
      <x:c r="F4" s="103" t="n">
        <x:f>D4*E4</x:f>
        <x:v>17.631680000000003</x:v>
      </x:c>
      <x:c r="G4" t="n">
        <x:v>0</x:v>
      </x:c>
      <x:c r="H4" s="127" t="str">
        <x:v>48094437.3847392276</x:v>
      </x:c>
      <x:c r="I4" s="127" t="str">
        <x:v>0x0000000000000000000000000000000000000000000000000000000000000000</x:v>
      </x:c>
      <x:c r="J4" s="127" t="str">
        <x:v>577170936075</x:v>
      </x:c>
    </x:row>
    <x:row r="5">
      <x:c r="A5" s="126" t="n">
        <x:v>46312.00247452546</x:v>
      </x:c>
      <x:c r="B5" s="127" t="str">
        <x:v>199787858595183</x:v>
      </x:c>
      <x:c r="C5" t="str">
        <x:v>BUY</x:v>
      </x:c>
      <x:c r="D5" s="104" t="n">
        <x:v>16.36</x:v>
      </x:c>
      <x:c r="E5" s="104" t="n">
        <x:v>80.155</x:v>
      </x:c>
      <x:c r="F5" s="103" t="n">
        <x:f>D5*E5</x:f>
        <x:v>1311.3358</x:v>
      </x:c>
      <x:c r="G5" t="n">
        <x:v>0</x:v>
      </x:c>
      <x:c r="H5" s="127" t="str">
        <x:v>48094437.6047392264</x:v>
      </x:c>
      <x:c r="I5" s="127" t="str">
        <x:v>0x8c914bb736c6732b8e0b0446b88acf0203d9009cd1c991fd3059f709f5ca4d16</x:v>
      </x:c>
      <x:c r="J5" s="127" t="str">
        <x:v>577171343887</x:v>
      </x:c>
    </x:row>
    <x:row r="6">
      <x:c r="A6" s="126" t="n">
        <x:v>46312.00247452546</x:v>
      </x:c>
      <x:c r="B6" s="127" t="str">
        <x:v>672745053706636</x:v>
      </x:c>
      <x:c r="C6" t="str">
        <x:v>BUY</x:v>
      </x:c>
      <x:c r="D6" s="104" t="n">
        <x:v>16.36</x:v>
      </x:c>
      <x:c r="E6" s="104" t="n">
        <x:v>80.155</x:v>
      </x:c>
      <x:c r="F6" s="103" t="n">
        <x:f>D6*E6</x:f>
        <x:v>1311.3358</x:v>
      </x:c>
      <x:c r="G6" t="n">
        <x:v>0</x:v>
      </x:c>
      <x:c r="H6" s="127" t="str">
        <x:v>48094453.9647392333</x:v>
      </x:c>
      <x:c r="I6" s="127" t="str">
        <x:v>0x3f64c2525057b5a740de0446b88acf0203da0037eb5ad479e32d6da50f5b8f91</x:v>
      </x:c>
      <x:c r="J6" s="127" t="str">
        <x:v>577171343887</x:v>
      </x:c>
    </x:row>
    <x:row r="7">
      <x:c r="A7" s="126" t="n">
        <x:v>46312.002488645834</x:v>
      </x:c>
      <x:c r="B7" s="127" t="str">
        <x:v>710200626636024</x:v>
      </x:c>
      <x:c r="C7" t="str">
        <x:v>BUY</x:v>
      </x:c>
      <x:c r="D7" s="104" t="n">
        <x:v>0.7</x:v>
      </x:c>
      <x:c r="E7" s="104" t="n">
        <x:v>80.144</x:v>
      </x:c>
      <x:c r="F7" s="103" t="n">
        <x:f>D7*E7</x:f>
        <x:v>56.1008</x:v>
      </x:c>
      <x:c r="G7" t="n">
        <x:v>0</x:v>
      </x:c>
      <x:c r="H7" s="127" t="str">
        <x:v>48094470.3247392327</x:v>
      </x:c>
      <x:c r="I7" s="127" t="str">
        <x:v>0x0000000000000000000000000000000000000000000000000000000000000000</x:v>
      </x:c>
      <x:c r="J7" s="127" t="str">
        <x:v>577171362912</x:v>
      </x:c>
    </x:row>
    <x:row r="8">
      <x:c r="A8" s="126" t="n">
        <x:v>46312.00252363426</x:v>
      </x:c>
      <x:c r="B8" s="127" t="str">
        <x:v>726333872139969</x:v>
      </x:c>
      <x:c r="C8" t="str">
        <x:v>BUY</x:v>
      </x:c>
      <x:c r="D8" s="104" t="n">
        <x:v>0.24</x:v>
      </x:c>
      <x:c r="E8" s="104" t="n">
        <x:v>80.142</x:v>
      </x:c>
      <x:c r="F8" s="103" t="n">
        <x:f>D8*E8</x:f>
        <x:v>19.23408</x:v>
      </x:c>
      <x:c r="G8" t="n">
        <x:v>0</x:v>
      </x:c>
      <x:c r="H8" s="127" t="str">
        <x:v>48094471.0247392282</x:v>
      </x:c>
      <x:c r="I8" s="127" t="str">
        <x:v>0x0000000000000000000000000000000000000000000000000000000000000000</x:v>
      </x:c>
      <x:c r="J8" s="127" t="str">
        <x:v>577171395733</x:v>
      </x:c>
    </x:row>
    <x:row r="9">
      <x:c r="A9" s="126" t="n">
        <x:v>46312.002538229164</x:v>
      </x:c>
      <x:c r="B9" s="127" t="str">
        <x:v>379256334842995</x:v>
      </x:c>
      <x:c r="C9" t="str">
        <x:v>BUY</x:v>
      </x:c>
      <x:c r="D9" s="104" t="n">
        <x:v>32.07</x:v>
      </x:c>
      <x:c r="E9" s="104" t="n">
        <x:v>80.14</x:v>
      </x:c>
      <x:c r="F9" s="103" t="n">
        <x:f>D9*E9</x:f>
        <x:v>2570.0898</x:v>
      </x:c>
      <x:c r="G9" t="n">
        <x:v>0</x:v>
      </x:c>
      <x:c r="H9" s="127" t="str">
        <x:v>48094471.2647392303</x:v>
      </x:c>
      <x:c r="I9" s="127" t="str">
        <x:v>0x8726d6d444df939488a00446b88b2002030d00b9dfd2b2662aef822703d36d7f</x:v>
      </x:c>
      <x:c r="J9" s="127" t="str">
        <x:v>577171414921</x:v>
      </x:c>
    </x:row>
    <x:row r="10">
      <x:c r="A10" s="126" t="n">
        <x:v>46312.002538229164</x:v>
      </x:c>
      <x:c r="B10" s="127" t="str">
        <x:v>14367482339350</x:v>
      </x:c>
      <x:c r="C10" t="str">
        <x:v>BUY</x:v>
      </x:c>
      <x:c r="D10" s="104" t="n">
        <x:v>16.34</x:v>
      </x:c>
      <x:c r="E10" s="104" t="n">
        <x:v>80.14</x:v>
      </x:c>
      <x:c r="F10" s="103" t="n">
        <x:f>D10*E10</x:f>
        <x:v>1309.4876</x:v>
      </x:c>
      <x:c r="G10" t="n">
        <x:v>0</x:v>
      </x:c>
      <x:c r="H10" s="127" t="str">
        <x:v>48094503.3347392306</x:v>
      </x:c>
      <x:c r="I10" s="127" t="str">
        <x:v>0x35c9bcfee12ea6ec37430446b88b2002030d01017c21c5bed9926851a02280d6</x:v>
      </x:c>
      <x:c r="J10" s="127" t="str">
        <x:v>577171414921</x:v>
      </x:c>
    </x:row>
    <x:row r="11">
      <x:c r="A11" s="126" t="n">
        <x:v>46312.002538229164</x:v>
      </x:c>
      <x:c r="B11" s="127" t="str">
        <x:v>647539376586351</x:v>
      </x:c>
      <x:c r="C11" t="str">
        <x:v>BUY</x:v>
      </x:c>
      <x:c r="D11" s="104" t="n">
        <x:v>18</x:v>
      </x:c>
      <x:c r="E11" s="104" t="n">
        <x:v>80.14</x:v>
      </x:c>
      <x:c r="F11" s="103" t="n">
        <x:f>D11*E11</x:f>
        <x:v>1442.52</x:v>
      </x:c>
      <x:c r="G11" t="n">
        <x:v>0</x:v>
      </x:c>
      <x:c r="H11" s="127" t="str">
        <x:v>48094519.6747392267</x:v>
      </x:c>
      <x:c r="I11" s="127" t="str">
        <x:v>0x5fb6fb3ef6ae2f7561300446b88b20020332002491a14e47037fa691b5a20960</x:v>
      </x:c>
      <x:c r="J11" s="127" t="str">
        <x:v>577171414921</x:v>
      </x:c>
    </x:row>
    <x:row r="12">
      <x:c r="A12" s="126" t="n">
        <x:v>46312.00253965278</x:v>
      </x:c>
      <x:c r="B12" s="127" t="str">
        <x:v>747281561623755</x:v>
      </x:c>
      <x:c r="C12" t="str">
        <x:v>BUY</x:v>
      </x:c>
      <x:c r="D12" s="104" t="n">
        <x:v>18.71</x:v>
      </x:c>
      <x:c r="E12" s="104" t="n">
        <x:v>80.14</x:v>
      </x:c>
      <x:c r="F12" s="103" t="n">
        <x:f>D12*E12</x:f>
        <x:v>1499.4194</x:v>
      </x:c>
      <x:c r="G12" t="n">
        <x:v>0</x:v>
      </x:c>
      <x:c r="H12" s="127" t="str">
        <x:v>48094537.6747392267</x:v>
      </x:c>
      <x:c r="I12" s="127" t="str">
        <x:v>0x60e3ccf4136ddd39625d0446b88b2202075400d9ae60fc0b04ac7846d261b724</x:v>
      </x:c>
      <x:c r="J12" s="127" t="str">
        <x:v>577171414921</x:v>
      </x:c>
    </x:row>
    <x:row r="13">
      <x:c r="A13" s="126" t="n">
        <x:v>46312.00255462963</x:v>
      </x:c>
      <x:c r="B13" s="127" t="str">
        <x:v>939235844346276</x:v>
      </x:c>
      <x:c r="C13" t="str">
        <x:v>BUY</x:v>
      </x:c>
      <x:c r="D13" s="104" t="n">
        <x:v>15.37</x:v>
      </x:c>
      <x:c r="E13" s="104" t="n">
        <x:v>80.137</x:v>
      </x:c>
      <x:c r="F13" s="103" t="n">
        <x:f>D13*E13</x:f>
        <x:v>1231.70569</x:v>
      </x:c>
      <x:c r="G13" t="n">
        <x:v>0</x:v>
      </x:c>
      <x:c r="H13" s="127" t="str">
        <x:v>48094556.3847392276</x:v>
      </x:c>
      <x:c r="I13" s="127" t="str">
        <x:v>0xfe5e844e32faeebfffd80446b88b350202fc0102cdfe0d92a2272fa0f1fec8aa</x:v>
      </x:c>
      <x:c r="J13" s="127" t="str">
        <x:v>577171431114</x:v>
      </x:c>
    </x:row>
    <x:row r="14">
      <x:c r="A14" s="126" t="n">
        <x:v>46312.00255856482</x:v>
      </x:c>
      <x:c r="B14" s="127" t="str">
        <x:v>562070482137453</x:v>
      </x:c>
      <x:c r="C14" t="str">
        <x:v>BUY</x:v>
      </x:c>
      <x:c r="D14" s="104" t="n">
        <x:v>0.75</x:v>
      </x:c>
      <x:c r="E14" s="104" t="n">
        <x:v>80.137</x:v>
      </x:c>
      <x:c r="F14" s="103" t="n">
        <x:f>D14*E14</x:f>
        <x:v>60.10275</x:v>
      </x:c>
      <x:c r="G14" t="n">
        <x:v>0</x:v>
      </x:c>
      <x:c r="H14" s="127" t="str">
        <x:v>48094571.7547392324</x:v>
      </x:c>
      <x:c r="I14" s="127" t="str">
        <x:v>0x0000000000000000000000000000000000000000000000000000000000000000</x:v>
      </x:c>
      <x:c r="J14" s="127" t="str">
        <x:v>577171431114</x:v>
      </x:c>
    </x:row>
    <x:row r="15">
      <x:c r="A15" s="126" t="n">
        <x:v>46312.00257464121</x:v>
      </x:c>
      <x:c r="B15" s="127" t="str">
        <x:v>138507355020334</x:v>
      </x:c>
      <x:c r="C15" t="str">
        <x:v>BUY</x:v>
      </x:c>
      <x:c r="D15" s="104" t="n">
        <x:v>15.72</x:v>
      </x:c>
      <x:c r="E15" s="104" t="n">
        <x:v>80.136</x:v>
      </x:c>
      <x:c r="F15" s="103" t="n">
        <x:f>D15*E15</x:f>
        <x:v>1259.73792</x:v>
      </x:c>
      <x:c r="G15" t="n">
        <x:v>0</x:v>
      </x:c>
      <x:c r="H15" s="127" t="str">
        <x:v>48094572.5047392324</x:v>
      </x:c>
      <x:c r="I15" s="127" t="str">
        <x:v>0xc0055cb4ffe65403c17f0446b88b4f0201bb009a9ae972d563ce0807beea2dee</x:v>
      </x:c>
      <x:c r="J15" s="127" t="str">
        <x:v>577171451159</x:v>
      </x:c>
    </x:row>
    <x:row r="16">
      <x:c r="A16" s="126" t="n">
        <x:v>46312.00257464121</x:v>
      </x:c>
      <x:c r="B16" s="127" t="str">
        <x:v>474319695843324</x:v>
      </x:c>
      <x:c r="C16" t="str">
        <x:v>BUY</x:v>
      </x:c>
      <x:c r="D16" s="104" t="n">
        <x:v>16.34</x:v>
      </x:c>
      <x:c r="E16" s="104" t="n">
        <x:v>80.136</x:v>
      </x:c>
      <x:c r="F16" s="103" t="n">
        <x:f>D16*E16</x:f>
        <x:v>1309.4222399999999</x:v>
      </x:c>
      <x:c r="G16" t="n">
        <x:v>0</x:v>
      </x:c>
      <x:c r="H16" s="127" t="str">
        <x:v>48094588.2247392312</x:v>
      </x:c>
      <x:c r="I16" s="127" t="str">
        <x:v>0x72d8d3501977967f74520446b88b4f0201bc0035b47ab55116a17ea2d87b706a</x:v>
      </x:c>
      <x:c r="J16" s="127" t="str">
        <x:v>577171451159</x:v>
      </x:c>
    </x:row>
    <x:row r="17">
      <x:c r="A17" s="126" t="n">
        <x:v>46312.00257464121</x:v>
      </x:c>
      <x:c r="B17" s="127" t="str">
        <x:v>225225589657065</x:v>
      </x:c>
      <x:c r="C17" t="str">
        <x:v>BUY</x:v>
      </x:c>
      <x:c r="D17" s="104" t="n">
        <x:v>31.76</x:v>
      </x:c>
      <x:c r="E17" s="104" t="n">
        <x:v>80.136</x:v>
      </x:c>
      <x:c r="F17" s="103" t="n">
        <x:f>D17*E17</x:f>
        <x:v>2545.11936</x:v>
      </x:c>
      <x:c r="G17" t="n">
        <x:v>0</x:v>
      </x:c>
      <x:c r="H17" s="127" t="str">
        <x:v>48094604.5647392273</x:v>
      </x:c>
      <x:c r="I17" s="127" t="str">
        <x:v>0x3e26adbc7fbca06e3fa00446b88b4f0201c000a21abfbf40e1ef590f3eb07a58</x:v>
      </x:c>
      <x:c r="J17" s="127" t="str">
        <x:v>577171451159</x:v>
      </x:c>
    </x:row>
    <x:row r="18">
      <x:c r="A18" s="126" t="n">
        <x:v>46312.002575625</x:v>
      </x:c>
      <x:c r="B18" s="127" t="str">
        <x:v>48952463257139</x:v>
      </x:c>
      <x:c r="C18" t="str">
        <x:v>BUY</x:v>
      </x:c>
      <x:c r="D18" s="104" t="n">
        <x:v>20.71</x:v>
      </x:c>
      <x:c r="E18" s="104" t="n">
        <x:v>80.136</x:v>
      </x:c>
      <x:c r="F18" s="103" t="n">
        <x:f>D18*E18</x:f>
        <x:v>1659.61656</x:v>
      </x:c>
      <x:c r="G18" t="n">
        <x:v>0</x:v>
      </x:c>
      <x:c r="H18" s="127" t="str">
        <x:v>48094636.3247392327</x:v>
      </x:c>
      <x:c r="I18" s="127" t="str">
        <x:v>0x0c6c455e22b7a18e0de60446b88b500201ab0043bdbac060b034f0b0e1bb7b78</x:v>
      </x:c>
      <x:c r="J18" s="127" t="str">
        <x:v>577171451159</x:v>
      </x:c>
    </x:row>
    <x:row r="19">
      <x:c r="A19" s="126" t="n">
        <x:v>46312.002577928244</x:v>
      </x:c>
      <x:c r="B19" s="127" t="str">
        <x:v>205381810946540</x:v>
      </x:c>
      <x:c r="C19" t="str">
        <x:v>BUY</x:v>
      </x:c>
      <x:c r="D19" s="104" t="n">
        <x:v>34.75</x:v>
      </x:c>
      <x:c r="E19" s="104" t="n">
        <x:v>80.136</x:v>
      </x:c>
      <x:c r="F19" s="103" t="n">
        <x:f>D19*E19</x:f>
        <x:v>2784.7259999999997</x:v>
      </x:c>
      <x:c r="G19" t="n">
        <x:v>0</x:v>
      </x:c>
      <x:c r="H19" s="127" t="str">
        <x:v>48094657.0347392336</x:v>
      </x:c>
      <x:c r="I19" s="127" t="str">
        <x:v>0xac46343c39feecb5adbf0446b88b530201f00021d4f20b87500edf8ef8f2c6a0</x:v>
      </x:c>
      <x:c r="J19" s="127" t="str">
        <x:v>577171451159</x:v>
      </x:c>
    </x:row>
    <x:row r="20">
      <x:c r="A20" s="126" t="n">
        <x:v>46312.014294120374</x:v>
      </x:c>
      <x:c r="B20" s="127" t="str">
        <x:v>229687630233549</x:v>
      </x:c>
      <x:c r="C20" t="str">
        <x:v>BUY</x:v>
      </x:c>
      <x:c r="D20" s="104" t="n">
        <x:v>0.41</x:v>
      </x:c>
      <x:c r="E20" s="104" t="n">
        <x:v>80.056</x:v>
      </x:c>
      <x:c r="F20" s="103" t="n">
        <x:f>D20*E20</x:f>
        <x:v>32.822959999999995</x:v>
      </x:c>
      <x:c r="G20" t="n">
        <x:v>0</x:v>
      </x:c>
      <x:c r="H20" s="127" t="str">
        <x:v>48094691.7847392336</x:v>
      </x:c>
      <x:c r="I20" s="127" t="str">
        <x:v>0x0000000000000000000000000000000000000000000000000000000000000000</x:v>
      </x:c>
      <x:c r="J20" s="127" t="str">
        <x:v>577180288089</x:v>
      </x:c>
    </x:row>
    <x:row r="21">
      <x:c r="A21" s="126" t="n">
        <x:v>46312.01460721065</x:v>
      </x:c>
      <x:c r="B21" s="127" t="str">
        <x:v>631577866742399</x:v>
      </x:c>
      <x:c r="C21" t="str">
        <x:v>BUY</x:v>
      </x:c>
      <x:c r="D21" s="104" t="n">
        <x:v>0.33</x:v>
      </x:c>
      <x:c r="E21" s="104" t="n">
        <x:v>80.068</x:v>
      </x:c>
      <x:c r="F21" s="103" t="n">
        <x:f>D21*E21</x:f>
        <x:v>26.42244</x:v>
      </x:c>
      <x:c r="G21" t="n">
        <x:v>0</x:v>
      </x:c>
      <x:c r="H21" s="127" t="str">
        <x:v>48094692.19473923</x:v>
      </x:c>
      <x:c r="I21" s="127" t="str">
        <x:v>0x0000000000000000000000000000000000000000000000000000000000000000</x:v>
      </x:c>
      <x:c r="J21" s="127" t="str">
        <x:v>577180514828</x:v>
      </x:c>
    </x:row>
    <x:row r="22">
      <x:c r="A22" s="126" t="n">
        <x:v>46312.01467667824</x:v>
      </x:c>
      <x:c r="B22" s="127" t="str">
        <x:v>12367797631553</x:v>
      </x:c>
      <x:c r="C22" t="str">
        <x:v>BUY</x:v>
      </x:c>
      <x:c r="D22" s="104" t="n">
        <x:v>0.85</x:v>
      </x:c>
      <x:c r="E22" s="104" t="n">
        <x:v>80.084</x:v>
      </x:c>
      <x:c r="F22" s="103" t="n">
        <x:f>D22*E22</x:f>
        <x:v>68.0714</x:v>
      </x:c>
      <x:c r="G22" t="n">
        <x:v>0</x:v>
      </x:c>
      <x:c r="H22" s="127" t="str">
        <x:v>48094692.5247392282</x:v>
      </x:c>
      <x:c r="I22" s="127" t="str">
        <x:v>0x0000000000000000000000000000000000000000000000000000000000000000</x:v>
      </x:c>
      <x:c r="J22" s="127" t="str">
        <x:v>577180570085</x:v>
      </x:c>
    </x:row>
    <x:row r="23">
      <x:c r="A23" s="126" t="n">
        <x:v>46312.01503287037</x:v>
      </x:c>
      <x:c r="B23" s="127" t="str">
        <x:v>306659786705840</x:v>
      </x:c>
      <x:c r="C23" t="str">
        <x:v>BUY</x:v>
      </x:c>
      <x:c r="D23" s="104" t="n">
        <x:v>124.83</x:v>
      </x:c>
      <x:c r="E23" s="104" t="n">
        <x:v>80.107</x:v>
      </x:c>
      <x:c r="F23" s="103" t="n">
        <x:f>D23*E23</x:f>
        <x:v>9999.756809999999</x:v>
      </x:c>
      <x:c r="G23" t="n">
        <x:v>0</x:v>
      </x:c>
      <x:c r="H23" s="127" t="str">
        <x:v>48094693.3747392297</x:v>
      </x:c>
      <x:c r="I23" s="127" t="str">
        <x:v>0xa9f6b978a6eaea3cab700446b8c58202016c005e41ee090e4dbf64cb65eec427</x:v>
      </x:c>
      <x:c r="J23" s="127" t="str">
        <x:v>577180796237</x:v>
      </x:c>
    </x:row>
    <x:row r="24">
      <x:c r="A24" s="126" t="n">
        <x:v>46312.03026664352</x:v>
      </x:c>
      <x:c r="B24" s="127" t="str">
        <x:v>839724959563372</x:v>
      </x:c>
      <x:c r="C24" t="str">
        <x:v>BUY</x:v>
      </x:c>
      <x:c r="D24" s="104" t="n">
        <x:v>0.7</x:v>
      </x:c>
      <x:c r="E24" s="104" t="n">
        <x:v>80.081</x:v>
      </x:c>
      <x:c r="F24" s="103" t="n">
        <x:f>D24*E24</x:f>
        <x:v>56.0567</x:v>
      </x:c>
      <x:c r="G24" t="n">
        <x:v>0</x:v>
      </x:c>
      <x:c r="H24" s="127" t="str">
        <x:v>48094818.2047392279</x:v>
      </x:c>
      <x:c r="I24" s="127" t="str">
        <x:v>0x0000000000000000000000000000000000000000000000000000000000000000</x:v>
      </x:c>
      <x:c r="J24" s="127" t="str">
        <x:v>577191582248</x:v>
      </x:c>
    </x:row>
    <x:row r="25">
      <x:c r="A25" s="126" t="n">
        <x:v>46312.03029482639</x:v>
      </x:c>
      <x:c r="B25" s="127" t="str">
        <x:v>8579915757142</x:v>
      </x:c>
      <x:c r="C25" t="str">
        <x:v>BUY</x:v>
      </x:c>
      <x:c r="D25" s="104" t="n">
        <x:v>124.88</x:v>
      </x:c>
      <x:c r="E25" s="104" t="n">
        <x:v>80.072</x:v>
      </x:c>
      <x:c r="F25" s="103" t="n">
        <x:f>D25*E25</x:f>
        <x:v>9999.39136</x:v>
      </x:c>
      <x:c r="G25" t="n">
        <x:v>0</x:v>
      </x:c>
      <x:c r="H25" s="127" t="str">
        <x:v>48094818.9047392309</x:v>
      </x:c>
      <x:c r="I25" s="127" t="str">
        <x:v>0xd511c6602b45b611d68b0446b90c8602098e0045c648d4e378da71b2ea498ffc</x:v>
      </x:c>
      <x:c r="J25" s="127" t="str">
        <x:v>577191610208</x:v>
      </x:c>
    </x:row>
    <x:row r="26">
      <x:c r="A26" s="126" t="n">
        <x:v>46312.04195082176</x:v>
      </x:c>
      <x:c r="B26" s="127" t="str">
        <x:v>624643866096621</x:v>
      </x:c>
      <x:c r="C26" t="str">
        <x:v>BUY</x:v>
      </x:c>
      <x:c r="D26" s="104" t="n">
        <x:v>74.1</x:v>
      </x:c>
      <x:c r="E26" s="104" t="n">
        <x:v>79.954</x:v>
      </x:c>
      <x:c r="F26" s="103" t="n">
        <x:f>D26*E26</x:f>
        <x:v>5924.591399999999</x:v>
      </x:c>
      <x:c r="G26" t="n">
        <x:v>1</x:v>
      </x:c>
      <x:c r="H26" s="127" t="str">
        <x:v>48094943.7847392336</x:v>
      </x:c>
      <x:c r="I26" s="127" t="str">
        <x:v>0x27065bc3d1faa19f28800446b9430402033b00a96cfdc071cacf071690fe7b89</x:v>
      </x:c>
      <x:c r="J26" s="127" t="str">
        <x:v>577200245643</x:v>
      </x:c>
    </x:row>
    <x:row r="27">
      <x:c r="A27" s="126" t="n">
        <x:v>46312.04195082176</x:v>
      </x:c>
      <x:c r="B27" s="127" t="str">
        <x:v>834066818136428</x:v>
      </x:c>
      <x:c r="C27" t="str">
        <x:v>BUY</x:v>
      </x:c>
      <x:c r="D27" s="104" t="n">
        <x:v>13.51</x:v>
      </x:c>
      <x:c r="E27" s="104" t="n">
        <x:v>79.954</x:v>
      </x:c>
      <x:c r="F27" s="103" t="n">
        <x:f>D27*E27</x:f>
        <x:v>1080.1785399999999</x:v>
      </x:c>
      <x:c r="G27" t="n">
        <x:v>1</x:v>
      </x:c>
      <x:c r="H27" s="127" t="str">
        <x:v>48095017.8847392276</x:v>
      </x:c>
      <x:c r="I27" s="127" t="str">
        <x:v>0xd9d9d25eeb8be41adb530446b9430402033c0044868f02ec7da27db1aa8fbe05</x:v>
      </x:c>
      <x:c r="J27" s="127" t="str">
        <x:v>577200245643</x:v>
      </x:c>
    </x:row>
    <x:row r="28">
      <x:c r="A28" s="126" t="n">
        <x:v>46312.04195082176</x:v>
      </x:c>
      <x:c r="B28" s="127" t="str">
        <x:v>1075881958276433</x:v>
      </x:c>
      <x:c r="C28" t="str">
        <x:v>BUY</x:v>
      </x:c>
      <x:c r="D28" s="104" t="n">
        <x:v>16.21</x:v>
      </x:c>
      <x:c r="E28" s="104" t="n">
        <x:v>79.954</x:v>
      </x:c>
      <x:c r="F28" s="103" t="n">
        <x:f>D28*E28</x:f>
        <x:v>1296.05434</x:v>
      </x:c>
      <x:c r="G28" t="n">
        <x:v>1</x:v>
      </x:c>
      <x:c r="H28" s="127" t="str">
        <x:v>48095031.394739233</x:v>
      </x:c>
      <x:c r="I28" s="127" t="str">
        <x:v>0x8cad48fa051d26968e270446b9430402033d00dfa01045683075f44cc4110081</x:v>
      </x:c>
      <x:c r="J28" s="127" t="str">
        <x:v>577200245643</x:v>
      </x:c>
    </x:row>
    <x:row r="29">
      <x:c r="A29" s="126" t="n">
        <x:v>46312.04195082176</x:v>
      </x:c>
      <x:c r="B29" s="127" t="str">
        <x:v>565697673944156</x:v>
      </x:c>
      <x:c r="C29" t="str">
        <x:v>BUY</x:v>
      </x:c>
      <x:c r="D29" s="104" t="n">
        <x:v>21.25</x:v>
      </x:c>
      <x:c r="E29" s="104" t="n">
        <x:v>79.954</x:v>
      </x:c>
      <x:c r="F29" s="103" t="n">
        <x:f>D29*E29</x:f>
        <x:v>1699.0224999999998</x:v>
      </x:c>
      <x:c r="G29" t="n">
        <x:v>1</x:v>
      </x:c>
      <x:c r="H29" s="127" t="str">
        <x:v>48095047.6047392264</x:v>
      </x:c>
      <x:c r="I29" s="127" t="str">
        <x:v>0x3f80bf951eae691240fa0446b9430402033e007ab9a187e4e3496ae7dda242fc</x:v>
      </x:c>
      <x:c r="J29" s="127" t="str">
        <x:v>577200245643</x:v>
      </x:c>
    </x:row>
    <x:row r="30">
      <x:c r="A30" s="126" t="n">
        <x:v>46312.06449116898</x:v>
      </x:c>
      <x:c r="B30" s="127" t="str">
        <x:v>895513927379426</x:v>
      </x:c>
      <x:c r="C30" t="str">
        <x:v>BUY</x:v>
      </x:c>
      <x:c r="D30" s="104" t="n">
        <x:v>0.36</x:v>
      </x:c>
      <x:c r="E30" s="104" t="n">
        <x:v>79.781</x:v>
      </x:c>
      <x:c r="F30" s="103" t="n">
        <x:f>D30*E30</x:f>
        <x:v>28.72116</x:v>
      </x:c>
      <x:c r="G30" t="n">
        <x:v>1</x:v>
      </x:c>
      <x:c r="H30" s="127" t="str">
        <x:v>48095068.8547392264</x:v>
      </x:c>
      <x:c r="I30" s="127" t="str">
        <x:v>0x0000000000000000000000000000000000000000000000000000000000000000</x:v>
      </x:c>
      <x:c r="J30" s="127" t="str">
        <x:v>577217294401</x:v>
      </x:c>
    </x:row>
    <x:row r="31">
      <x:c r="A31" s="126" t="n">
        <x:v>46312.064635138886</x:v>
      </x:c>
      <x:c r="B31" s="127" t="str">
        <x:v>227871623179828</x:v>
      </x:c>
      <x:c r="C31" t="str">
        <x:v>BUY</x:v>
      </x:c>
      <x:c r="D31" s="104" t="n">
        <x:v>125.34</x:v>
      </x:c>
      <x:c r="E31" s="104" t="n">
        <x:v>79.781</x:v>
      </x:c>
      <x:c r="F31" s="103" t="n">
        <x:f>D31*E31</x:f>
        <x:v>9999.750540000001</x:v>
      </x:c>
      <x:c r="G31" t="n">
        <x:v>1</x:v>
      </x:c>
      <x:c r="H31" s="127" t="str">
        <x:v>48095069.2147392333</x:v>
      </x:c>
      <x:c r="I31" s="127" t="str">
        <x:v>0x2ae016bf491a38462c590446b9ade402031d00a4e41d5718cea8c212081e1230</x:v>
      </x:c>
      <x:c r="J31" s="127" t="str">
        <x:v>577217402145</x:v>
      </x:c>
    </x:row>
    <x:row r="32">
      <x:c r="A32" s="126" t="n">
        <x:v>46312.09412100694</x:v>
      </x:c>
      <x:c r="B32" s="127" t="str">
        <x:v>1107704863585819</x:v>
      </x:c>
      <x:c r="C32" t="str">
        <x:v>BUY</x:v>
      </x:c>
      <x:c r="D32" s="104" t="n">
        <x:v>0.2</x:v>
      </x:c>
      <x:c r="E32" s="104" t="n">
        <x:v>79.87</x:v>
      </x:c>
      <x:c r="F32" s="103" t="n">
        <x:f>D32*E32</x:f>
        <x:v>15.974000000000002</x:v>
      </x:c>
      <x:c r="G32" t="n">
        <x:v>2</x:v>
      </x:c>
      <x:c r="H32" s="127" t="str">
        <x:v>48095194.5547392294</x:v>
      </x:c>
      <x:c r="I32" s="127" t="str">
        <x:v>0x0000000000000000000000000000000000000000000000000000000000000000</x:v>
      </x:c>
      <x:c r="J32" s="127" t="str">
        <x:v>577238992046</x:v>
      </x:c>
    </x:row>
    <x:row r="33">
      <x:c r="A33" s="126" t="n">
        <x:v>46312.09450274306</x:v>
      </x:c>
      <x:c r="B33" s="127" t="str">
        <x:v>72357885765811</x:v>
      </x:c>
      <x:c r="C33" t="str">
        <x:v>BUY</x:v>
      </x:c>
      <x:c r="D33" s="104" t="n">
        <x:v>0.41</x:v>
      </x:c>
      <x:c r="E33" s="104" t="n">
        <x:v>79.889</x:v>
      </x:c>
      <x:c r="F33" s="103" t="n">
        <x:f>D33*E33</x:f>
        <x:v>32.75449</x:v>
      </x:c>
      <x:c r="G33" t="n">
        <x:v>2</x:v>
      </x:c>
      <x:c r="H33" s="127" t="str">
        <x:v>48095194.7547392324</x:v>
      </x:c>
      <x:c r="I33" s="127" t="str">
        <x:v>0x0000000000000000000000000000000000000000000000000000000000000000</x:v>
      </x:c>
      <x:c r="J33" s="127" t="str">
        <x:v>577239308609</x:v>
      </x:c>
    </x:row>
    <x:row r="34">
      <x:c r="A34" s="126" t="n">
        <x:v>46312.094803217595</x:v>
      </x:c>
      <x:c r="B34" s="127" t="str">
        <x:v>44854465621105</x:v>
      </x:c>
      <x:c r="C34" t="str">
        <x:v>BUY</x:v>
      </x:c>
      <x:c r="D34" s="104" t="n">
        <x:v>15.07</x:v>
      </x:c>
      <x:c r="E34" s="104" t="n">
        <x:v>79.884</x:v>
      </x:c>
      <x:c r="F34" s="103" t="n">
        <x:f>D34*E34</x:f>
        <x:v>1203.85188</x:v>
      </x:c>
      <x:c r="G34" t="n">
        <x:v>2</x:v>
      </x:c>
      <x:c r="H34" s="127" t="str">
        <x:v>48095195.1647392288</x:v>
      </x:c>
      <x:c r="I34" s="127" t="str">
        <x:v>0x8a7b4f48be46f8618bf50446ba3b01020297002e594a17332e43fa9b7d4ad24c</x:v>
      </x:c>
      <x:c r="J34" s="127" t="str">
        <x:v>577239494200</x:v>
      </x:c>
    </x:row>
    <x:row r="35">
      <x:c r="A35" s="126" t="n">
        <x:v>46312.094803217595</x:v>
      </x:c>
      <x:c r="B35" s="127" t="str">
        <x:v>1120876601284215</x:v>
      </x:c>
      <x:c r="C35" t="str">
        <x:v>BUY</x:v>
      </x:c>
      <x:c r="D35" s="104" t="n">
        <x:v>13.46</x:v>
      </x:c>
      <x:c r="E35" s="104" t="n">
        <x:v>79.884</x:v>
      </x:c>
      <x:c r="F35" s="103" t="n">
        <x:f>D35*E35</x:f>
        <x:v>1075.23864</x:v>
      </x:c>
      <x:c r="G35" t="n">
        <x:v>2</x:v>
      </x:c>
      <x:c r="H35" s="127" t="str">
        <x:v>48095210.2347392291</x:v>
      </x:c>
      <x:c r="I35" s="127" t="str">
        <x:v>0x3d4ec5e3d7d83add3ec80446ba3b0102029800c972db59afe117713696dc14c7</x:v>
      </x:c>
      <x:c r="J35" s="127" t="str">
        <x:v>577239494200</x:v>
      </x:c>
    </x:row>
    <x:row r="36">
      <x:c r="A36" s="126" t="n">
        <x:v>46312.094849560184</x:v>
      </x:c>
      <x:c r="B36" s="127" t="str">
        <x:v>342733966372358</x:v>
      </x:c>
      <x:c r="C36" t="str">
        <x:v>BUY</x:v>
      </x:c>
      <x:c r="D36" s="104" t="n">
        <x:v>0.27</x:v>
      </x:c>
      <x:c r="E36" s="104" t="n">
        <x:v>79.872</x:v>
      </x:c>
      <x:c r="F36" s="103" t="n">
        <x:f>D36*E36</x:f>
        <x:v>21.565440000000002</x:v>
      </x:c>
      <x:c r="G36" t="n">
        <x:v>2</x:v>
      </x:c>
      <x:c r="H36" s="127" t="str">
        <x:v>48095223.69473923</x:v>
      </x:c>
      <x:c r="I36" s="127" t="str">
        <x:v>0x0000000000000000000000000000000000000000000000000000000000000000</x:v>
      </x:c>
      <x:c r="J36" s="127" t="str">
        <x:v>577239526349</x:v>
      </x:c>
    </x:row>
    <x:row r="37">
      <x:c r="A37" s="126" t="n">
        <x:v>46312.094884895836</x:v>
      </x:c>
      <x:c r="B37" s="127" t="str">
        <x:v>122178791573077</x:v>
      </x:c>
      <x:c r="C37" t="str">
        <x:v>BUY</x:v>
      </x:c>
      <x:c r="D37" s="104" t="n">
        <x:v>0.38</x:v>
      </x:c>
      <x:c r="E37" s="104" t="n">
        <x:v>79.87</x:v>
      </x:c>
      <x:c r="F37" s="103" t="n">
        <x:f>D37*E37</x:f>
        <x:v>30.350600000000004</x:v>
      </x:c>
      <x:c r="G37" t="n">
        <x:v>2</x:v>
      </x:c>
      <x:c r="H37" s="127" t="str">
        <x:v>48095223.9647392333</x:v>
      </x:c>
      <x:c r="I37" s="127" t="str">
        <x:v>0x0000000000000000000000000000000000000000000000000000000000000000</x:v>
      </x:c>
      <x:c r="J37" s="127" t="str">
        <x:v>577239545280</x:v>
      </x:c>
    </x:row>
    <x:row r="38">
      <x:c r="A38" s="126" t="n">
        <x:v>46312.095162349535</x:v>
      </x:c>
      <x:c r="B38" s="127" t="str">
        <x:v>917051004789528</x:v>
      </x:c>
      <x:c r="C38" t="str">
        <x:v>BUY</x:v>
      </x:c>
      <x:c r="D38" s="104" t="n">
        <x:v>0.21</x:v>
      </x:c>
      <x:c r="E38" s="104" t="n">
        <x:v>79.879</x:v>
      </x:c>
      <x:c r="F38" s="103" t="n">
        <x:f>D38*E38</x:f>
        <x:v>16.77459</x:v>
      </x:c>
      <x:c r="G38" t="n">
        <x:v>2</x:v>
      </x:c>
      <x:c r="H38" s="127" t="str">
        <x:v>48095224.3447392285</x:v>
      </x:c>
      <x:c r="I38" s="127" t="str">
        <x:v>0x0000000000000000000000000000000000000000000000000000000000000000</x:v>
      </x:c>
      <x:c r="J38" s="127" t="str">
        <x:v>577239744612</x:v>
      </x:c>
    </x:row>
    <x:row r="39">
      <x:c r="A39" s="126" t="n">
        <x:v>46312.095197256946</x:v>
      </x:c>
      <x:c r="B39" s="127" t="str">
        <x:v>535801963019784</x:v>
      </x:c>
      <x:c r="C39" t="str">
        <x:v>BUY</x:v>
      </x:c>
      <x:c r="D39" s="104" t="n">
        <x:v>0.07</x:v>
      </x:c>
      <x:c r="E39" s="104" t="n">
        <x:v>79.877</x:v>
      </x:c>
      <x:c r="F39" s="103" t="n">
        <x:f>D39*E39</x:f>
        <x:v>5.5913900000000005</x:v>
      </x:c>
      <x:c r="G39" t="n">
        <x:v>2</x:v>
      </x:c>
      <x:c r="H39" s="127" t="str">
        <x:v>48095224.5547392294</x:v>
      </x:c>
      <x:c r="I39" s="127" t="str">
        <x:v>0x0000000000000000000000000000000000000000000000000000000000000000</x:v>
      </x:c>
      <x:c r="J39" s="127" t="str">
        <x:v>577239767128</x:v>
      </x:c>
    </x:row>
    <x:row r="40">
      <x:c r="A40" s="126" t="n">
        <x:v>46312.09550974537</x:v>
      </x:c>
      <x:c r="B40" s="127" t="str">
        <x:v>493821197214463</x:v>
      </x:c>
      <x:c r="C40" t="str">
        <x:v>BUY</x:v>
      </x:c>
      <x:c r="D40" s="104" t="n">
        <x:v>0.19</x:v>
      </x:c>
      <x:c r="E40" s="104" t="n">
        <x:v>79.886</x:v>
      </x:c>
      <x:c r="F40" s="103" t="n">
        <x:f>D40*E40</x:f>
        <x:v>15.178339999999999</x:v>
      </x:c>
      <x:c r="G40" t="n">
        <x:v>2</x:v>
      </x:c>
      <x:c r="H40" s="127" t="str">
        <x:v>48095224.6247392297</x:v>
      </x:c>
      <x:c r="I40" s="127" t="str">
        <x:v>0x0000000000000000000000000000000000000000000000000000000000000000</x:v>
      </x:c>
      <x:c r="J40" s="127" t="str">
        <x:v>577239983480</x:v>
      </x:c>
    </x:row>
    <x:row r="41">
      <x:c r="A41" s="126" t="n">
        <x:v>46312.09554410879</x:v>
      </x:c>
      <x:c r="B41" s="127" t="str">
        <x:v>414130787609145</x:v>
      </x:c>
      <x:c r="C41" t="str">
        <x:v>BUY</x:v>
      </x:c>
      <x:c r="D41" s="104" t="n">
        <x:v>0.7</x:v>
      </x:c>
      <x:c r="E41" s="104" t="n">
        <x:v>79.877</x:v>
      </x:c>
      <x:c r="F41" s="103" t="n">
        <x:f>D41*E41</x:f>
        <x:v>55.91389999999999</x:v>
      </x:c>
      <x:c r="G41" t="n">
        <x:v>2</x:v>
      </x:c>
      <x:c r="H41" s="127" t="str">
        <x:v>48095224.8147392273</x:v>
      </x:c>
      <x:c r="I41" s="127" t="str">
        <x:v>0x0000000000000000000000000000000000000000000000000000000000000000</x:v>
      </x:c>
      <x:c r="J41" s="127" t="str">
        <x:v>577240007370</x:v>
      </x:c>
    </x:row>
    <x:row r="42">
      <x:c r="A42" s="126" t="n">
        <x:v>46312.09589144676</x:v>
      </x:c>
      <x:c r="B42" s="127" t="str">
        <x:v>1096488943403287</x:v>
      </x:c>
      <x:c r="C42" t="str">
        <x:v>BUY</x:v>
      </x:c>
      <x:c r="D42" s="104" t="n">
        <x:v>0.42</x:v>
      </x:c>
      <x:c r="E42" s="104" t="n">
        <x:v>79.888</x:v>
      </x:c>
      <x:c r="F42" s="103" t="n">
        <x:f>D42*E42</x:f>
        <x:v>33.55296</x:v>
      </x:c>
      <x:c r="G42" t="n">
        <x:v>2</x:v>
      </x:c>
      <x:c r="H42" s="127" t="str">
        <x:v>48095225.5147392303</x:v>
      </x:c>
      <x:c r="I42" s="127" t="str">
        <x:v>0x0000000000000000000000000000000000000000000000000000000000000000</x:v>
      </x:c>
      <x:c r="J42" s="127" t="str">
        <x:v>577240273222</x:v>
      </x:c>
    </x:row>
    <x:row r="43">
      <x:c r="A43" s="126" t="n">
        <x:v>46312.09595746528</x:v>
      </x:c>
      <x:c r="B43" s="127" t="str">
        <x:v>284165331203057</x:v>
      </x:c>
      <x:c r="C43" t="str">
        <x:v>BUY</x:v>
      </x:c>
      <x:c r="D43" s="104" t="n">
        <x:v>11.57</x:v>
      </x:c>
      <x:c r="E43" s="104" t="n">
        <x:v>79.884</x:v>
      </x:c>
      <x:c r="F43" s="103" t="n">
        <x:f>D43*E43</x:f>
        <x:v>924.25788</x:v>
      </x:c>
      <x:c r="G43" t="n">
        <x:v>2</x:v>
      </x:c>
      <x:c r="H43" s="127" t="str">
        <x:v>48095225.9347392321</x:v>
      </x:c>
      <x:c r="I43" s="127" t="str">
        <x:v>0x5917921e1d5f78545a910446ba40900202a50003b8529726fce03d70dc53523e</x:v>
      </x:c>
      <x:c r="J43" s="127" t="str">
        <x:v>577240310902</x:v>
      </x:c>
    </x:row>
    <x:row r="44">
      <x:c r="A44" s="126" t="n">
        <x:v>46312.09595746528</x:v>
      </x:c>
      <x:c r="B44" s="127" t="str">
        <x:v>397404097440750</x:v>
      </x:c>
      <x:c r="C44" t="str">
        <x:v>BUY</x:v>
      </x:c>
      <x:c r="D44" s="104" t="n">
        <x:v>11.57</x:v>
      </x:c>
      <x:c r="E44" s="104" t="n">
        <x:v>79.884</x:v>
      </x:c>
      <x:c r="F44" s="103" t="n">
        <x:f>D44*E44</x:f>
        <x:v>924.25788</x:v>
      </x:c>
      <x:c r="G44" t="n">
        <x:v>2</x:v>
      </x:c>
      <x:c r="H44" s="127" t="str">
        <x:v>48095237.5047392324</x:v>
      </x:c>
      <x:c r="I44" s="127" t="str">
        <x:v>0x0beb08b936e0bad00d640446ba40900202a6009ed1e3d9a2afb3b40bf5e494ba</x:v>
      </x:c>
      <x:c r="J44" s="127" t="str">
        <x:v>577240310902</x:v>
      </x:c>
    </x:row>
    <x:row r="45">
      <x:c r="A45" s="126" t="n">
        <x:v>46312.09595746528</x:v>
      </x:c>
      <x:c r="B45" s="127" t="str">
        <x:v>805274133121437</x:v>
      </x:c>
      <x:c r="C45" t="str">
        <x:v>BUY</x:v>
      </x:c>
      <x:c r="D45" s="104" t="n">
        <x:v>11.57</x:v>
      </x:c>
      <x:c r="E45" s="104" t="n">
        <x:v>79.884</x:v>
      </x:c>
      <x:c r="F45" s="103" t="n">
        <x:f>D45*E45</x:f>
        <x:v>924.25788</x:v>
      </x:c>
      <x:c r="G45" t="n">
        <x:v>2</x:v>
      </x:c>
      <x:c r="H45" s="127" t="str">
        <x:v>48095249.0747392327</x:v>
      </x:c>
      <x:c r="I45" s="127" t="str">
        <x:v>0xba8deee3d33fce27bc070446ba40900202a601016e32ecf95e569a369233a812</x:v>
      </x:c>
      <x:c r="J45" s="127" t="str">
        <x:v>577240310902</x:v>
      </x:c>
    </x:row>
    <x:row r="46">
      <x:c r="A46" s="126" t="n">
        <x:v>46312.09595746528</x:v>
      </x:c>
      <x:c r="B46" s="127" t="str">
        <x:v>139250129714000</x:v>
      </x:c>
      <x:c r="C46" t="str">
        <x:v>BUY</x:v>
      </x:c>
      <x:c r="D46" s="104" t="n">
        <x:v>11.57</x:v>
      </x:c>
      <x:c r="E46" s="104" t="n">
        <x:v>79.884</x:v>
      </x:c>
      <x:c r="F46" s="103" t="n">
        <x:f>D46*E46</x:f>
        <x:v>924.25788</x:v>
      </x:c>
      <x:c r="G46" t="n">
        <x:v>2</x:v>
      </x:c>
      <x:c r="H46" s="127" t="str">
        <x:v>48095260.644739233</x:v>
      </x:c>
      <x:c r="I46" s="127" t="str">
        <x:v>0x6930d50e6f8ee17f6aaa0446ba40900202a601020a8200510cf980612e82bb6a</x:v>
      </x:c>
      <x:c r="J46" s="127" t="str">
        <x:v>577240310902</x:v>
      </x:c>
    </x:row>
    <x:row r="47">
      <x:c r="A47" s="126" t="n">
        <x:v>46312.09595746528</x:v>
      </x:c>
      <x:c r="B47" s="127" t="str">
        <x:v>317173808825095</x:v>
      </x:c>
      <x:c r="C47" t="str">
        <x:v>BUY</x:v>
      </x:c>
      <x:c r="D47" s="104" t="n">
        <x:v>11.57</x:v>
      </x:c>
      <x:c r="E47" s="104" t="n">
        <x:v>79.884</x:v>
      </x:c>
      <x:c r="F47" s="103" t="n">
        <x:f>D47*E47</x:f>
        <x:v>924.25788</x:v>
      </x:c>
      <x:c r="G47" t="n">
        <x:v>2</x:v>
      </x:c>
      <x:c r="H47" s="127" t="str">
        <x:v>48095272.2147392333</x:v>
      </x:c>
      <x:c r="I47" s="127" t="str">
        <x:v>0xbebe7f545071fd4bc0380446ba40900202a70039eb751c1d62872aa70f75d736</x:v>
      </x:c>
      <x:c r="J47" s="127" t="str">
        <x:v>577240310902</x:v>
      </x:c>
    </x:row>
    <x:row r="48">
      <x:c r="A48" s="126" t="n">
        <x:v>46312.09595746528</x:v>
      </x:c>
      <x:c r="B48" s="127" t="str">
        <x:v>11191569719073</x:v>
      </x:c>
      <x:c r="C48" t="str">
        <x:v>BUY</x:v>
      </x:c>
      <x:c r="D48" s="104" t="n">
        <x:v>11.57</x:v>
      </x:c>
      <x:c r="E48" s="104" t="n">
        <x:v>79.884</x:v>
      </x:c>
      <x:c r="F48" s="103" t="n">
        <x:f>D48*E48</x:f>
        <x:v>924.25788</x:v>
      </x:c>
      <x:c r="G48" t="n">
        <x:v>2</x:v>
      </x:c>
      <x:c r="H48" s="127" t="str">
        <x:v>48095283.7847392336</x:v>
      </x:c>
      <x:c r="I48" s="127" t="str">
        <x:v>0x7191f5ef6a033fc7730b0446ba40900202a800d505065e99155aa142290719b2</x:v>
      </x:c>
      <x:c r="J48" s="127" t="str">
        <x:v>577240310902</x:v>
      </x:c>
    </x:row>
    <x:row r="49">
      <x:c r="A49" s="126" t="n">
        <x:v>46312.09595746528</x:v>
      </x:c>
      <x:c r="B49" s="127" t="str">
        <x:v>696206290327456</x:v>
      </x:c>
      <x:c r="C49" t="str">
        <x:v>BUY</x:v>
      </x:c>
      <x:c r="D49" s="104" t="n">
        <x:v>13.21</x:v>
      </x:c>
      <x:c r="E49" s="104" t="n">
        <x:v>79.884</x:v>
      </x:c>
      <x:c r="F49" s="103" t="n">
        <x:f>D49*E49</x:f>
        <x:v>1055.26764</x:v>
      </x:c>
      <x:c r="G49" t="n">
        <x:v>2</x:v>
      </x:c>
      <x:c r="H49" s="127" t="str">
        <x:v>48095295.3547392264</x:v>
      </x:c>
      <x:c r="I49" s="127" t="str">
        <x:v>0x2dea5897cecaad0a2f640446ba40900202d4007d69cdcbdcd1b303ea8dce86f4</x:v>
      </x:c>
      <x:c r="J49" s="127" t="str">
        <x:v>577240310902</x:v>
      </x:c>
    </x:row>
    <x:row r="50">
      <x:c r="A50" s="126" t="n">
        <x:v>46312.09595746528</x:v>
      </x:c>
      <x:c r="B50" s="127" t="str">
        <x:v>91440550527355</x:v>
      </x:c>
      <x:c r="C50" t="str">
        <x:v>BUY</x:v>
      </x:c>
      <x:c r="D50" s="104" t="n">
        <x:v>15.78</x:v>
      </x:c>
      <x:c r="E50" s="104" t="n">
        <x:v>79.884</x:v>
      </x:c>
      <x:c r="F50" s="103" t="n">
        <x:f>D50*E50</x:f>
        <x:v>1260.56952</x:v>
      </x:c>
      <x:c r="G50" t="n">
        <x:v>2</x:v>
      </x:c>
      <x:c r="H50" s="127" t="str">
        <x:v>48095308.5647392273</x:v>
      </x:c>
      <x:c r="I50" s="127" t="str">
        <x:v>0x939145ce01ed3201950b0446ba40900202d600b39ce050d33759f120c0e10bec</x:v>
      </x:c>
      <x:c r="J50" s="127" t="str">
        <x:v>577240310902</x:v>
      </x:c>
    </x:row>
    <x:row r="51">
      <x:c r="A51" s="126" t="n">
        <x:v>46312.09595746528</x:v>
      </x:c>
      <x:c r="B51" s="127" t="str">
        <x:v>306314086253291</x:v>
      </x:c>
      <x:c r="C51" t="str">
        <x:v>BUY</x:v>
      </x:c>
      <x:c r="D51" s="104" t="n">
        <x:v>16.41</x:v>
      </x:c>
      <x:c r="E51" s="104" t="n">
        <x:v>79.884</x:v>
      </x:c>
      <x:c r="F51" s="103" t="n">
        <x:f>D51*E51</x:f>
        <x:v>1310.89644</x:v>
      </x:c>
      <x:c r="G51" t="n">
        <x:v>2</x:v>
      </x:c>
      <x:c r="H51" s="127" t="str">
        <x:v>48095324.3447392285</x:v>
      </x:c>
      <x:c r="I51" s="127" t="str">
        <x:v>0xdd007141e7f8885ade7a0446ba40900202df002782fba72c80c91c94a6fc6245</x:v>
      </x:c>
      <x:c r="J51" s="127" t="str">
        <x:v>577240310902</x:v>
      </x:c>
    </x:row>
    <x:row r="52">
      <x:c r="A52" s="126" t="n">
        <x:v>46312.09596077546</x:v>
      </x:c>
      <x:c r="B52" s="127" t="str">
        <x:v>873187769947183</x:v>
      </x:c>
      <x:c r="C52" t="str">
        <x:v>BUY</x:v>
      </x:c>
      <x:c r="D52" s="104" t="n">
        <x:v>0.75</x:v>
      </x:c>
      <x:c r="E52" s="104" t="n">
        <x:v>79.884</x:v>
      </x:c>
      <x:c r="F52" s="103" t="n">
        <x:f>D52*E52</x:f>
        <x:v>59.913</x:v>
      </x:c>
      <x:c r="G52" t="n">
        <x:v>2</x:v>
      </x:c>
      <x:c r="H52" s="127" t="str">
        <x:v>48095340.7547392324</x:v>
      </x:c>
      <x:c r="I52" s="127" t="str">
        <x:v>0x0000000000000000000000000000000000000000000000000000000000000000</x:v>
      </x:c>
      <x:c r="J52" s="127" t="str">
        <x:v>577240310902</x:v>
      </x:c>
    </x:row>
    <x:row r="53">
      <x:c r="A53" s="126" t="n">
        <x:v>46312.10457234953</x:v>
      </x:c>
      <x:c r="B53" s="127" t="str">
        <x:v>35402626642537</x:v>
      </x:c>
      <x:c r="C53" t="str">
        <x:v>BUY</x:v>
      </x:c>
      <x:c r="D53" s="104" t="n">
        <x:v>0.21</x:v>
      </x:c>
      <x:c r="E53" s="104" t="n">
        <x:v>79.57</x:v>
      </x:c>
      <x:c r="F53" s="103" t="n">
        <x:f>D53*E53</x:f>
        <x:v>16.709699999999998</x:v>
      </x:c>
      <x:c r="G53" t="n">
        <x:v>2</x:v>
      </x:c>
      <x:c r="H53" s="127" t="str">
        <x:v>48095341.5047392324</x:v>
      </x:c>
      <x:c r="I53" s="127" t="str">
        <x:v>0x0000000000000000000000000000000000000000000000000000000000000000</x:v>
      </x:c>
      <x:c r="J53" s="127" t="str">
        <x:v>577246079293</x:v>
      </x:c>
    </x:row>
    <x:row r="54">
      <x:c r="A54" s="126" t="n">
        <x:v>46312.104606967594</x:v>
      </x:c>
      <x:c r="B54" s="127" t="str">
        <x:v>1072560688930189</x:v>
      </x:c>
      <x:c r="C54" t="str">
        <x:v>BUY</x:v>
      </x:c>
      <x:c r="D54" s="104" t="n">
        <x:v>0.37</x:v>
      </x:c>
      <x:c r="E54" s="104" t="n">
        <x:v>79.568</x:v>
      </x:c>
      <x:c r="F54" s="103" t="n">
        <x:f>D54*E54</x:f>
        <x:v>29.44016</x:v>
      </x:c>
      <x:c r="G54" t="n">
        <x:v>2</x:v>
      </x:c>
      <x:c r="H54" s="127" t="str">
        <x:v>48095341.7147392333</x:v>
      </x:c>
      <x:c r="I54" s="127" t="str">
        <x:v>0x0000000000000000000000000000000000000000000000000000000000000000</x:v>
      </x:c>
      <x:c r="J54" s="127" t="str">
        <x:v>577246099097</x:v>
      </x:c>
    </x:row>
    <x:row r="55">
      <x:c r="A55" s="126" t="n">
        <x:v>46312.10526630787</x:v>
      </x:c>
      <x:c r="B55" s="127" t="str">
        <x:v>186676503059655</x:v>
      </x:c>
      <x:c r="C55" t="str">
        <x:v>BUY</x:v>
      </x:c>
      <x:c r="D55" s="104" t="n">
        <x:v>0.46</x:v>
      </x:c>
      <x:c r="E55" s="104" t="n">
        <x:v>79.568</x:v>
      </x:c>
      <x:c r="F55" s="103" t="n">
        <x:f>D55*E55</x:f>
        <x:v>36.60128</x:v>
      </x:c>
      <x:c r="G55" t="n">
        <x:v>2</x:v>
      </x:c>
      <x:c r="H55" s="127" t="str">
        <x:v>48095342.0847392306</x:v>
      </x:c>
      <x:c r="I55" s="127" t="str">
        <x:v>0x0000000000000000000000000000000000000000000000000000000000000000</x:v>
      </x:c>
      <x:c r="J55" s="127" t="str">
        <x:v>577246652155</x:v>
      </x:c>
    </x:row>
    <x:row r="56">
      <x:c r="A56" s="126" t="n">
        <x:v>46312.1053009838</x:v>
      </x:c>
      <x:c r="B56" s="127" t="str">
        <x:v>633114880713324</x:v>
      </x:c>
      <x:c r="C56" t="str">
        <x:v>BUY</x:v>
      </x:c>
      <x:c r="D56" s="104" t="n">
        <x:v>0.38</x:v>
      </x:c>
      <x:c r="E56" s="104" t="n">
        <x:v>79.566</x:v>
      </x:c>
      <x:c r="F56" s="103" t="n">
        <x:f>D56*E56</x:f>
        <x:v>30.23508</x:v>
      </x:c>
      <x:c r="G56" t="n">
        <x:v>2</x:v>
      </x:c>
      <x:c r="H56" s="127" t="str">
        <x:v>48095342.5447392315</x:v>
      </x:c>
      <x:c r="I56" s="127" t="str">
        <x:v>0x0000000000000000000000000000000000000000000000000000000000000000</x:v>
      </x:c>
      <x:c r="J56" s="127" t="str">
        <x:v>577246685056</x:v>
      </x:c>
    </x:row>
    <x:row r="57">
      <x:c r="A57" s="126" t="n">
        <x:v>46312.105613506945</x:v>
      </x:c>
      <x:c r="B57" s="127" t="str">
        <x:v>267389540670554</x:v>
      </x:c>
      <x:c r="C57" t="str">
        <x:v>BUY</x:v>
      </x:c>
      <x:c r="D57" s="104" t="n">
        <x:v>0.7</x:v>
      </x:c>
      <x:c r="E57" s="104" t="n">
        <x:v>79.603</x:v>
      </x:c>
      <x:c r="F57" s="103" t="n">
        <x:f>D57*E57</x:f>
        <x:v>55.72209999999999</x:v>
      </x:c>
      <x:c r="G57" t="n">
        <x:v>2</x:v>
      </x:c>
      <x:c r="H57" s="127" t="str">
        <x:v>48095342.9247392267</x:v>
      </x:c>
      <x:c r="I57" s="127" t="str">
        <x:v>0x0000000000000000000000000000000000000000000000000000000000000000</x:v>
      </x:c>
      <x:c r="J57" s="127" t="str">
        <x:v>577246921026</x:v>
      </x:c>
    </x:row>
    <x:row r="58">
      <x:c r="A58" s="126" t="n">
        <x:v>46312.10581085648</x:v>
      </x:c>
      <x:c r="B58" s="127" t="str">
        <x:v>919997682113630</x:v>
      </x:c>
      <x:c r="C58" t="str">
        <x:v>BUY</x:v>
      </x:c>
      <x:c r="D58" s="104" t="n">
        <x:v>0.48</x:v>
      </x:c>
      <x:c r="E58" s="104" t="n">
        <x:v>79.621</x:v>
      </x:c>
      <x:c r="F58" s="103" t="n">
        <x:f>D58*E58</x:f>
        <x:v>38.21807999999999</x:v>
      </x:c>
      <x:c r="G58" t="n">
        <x:v>2</x:v>
      </x:c>
      <x:c r="H58" s="127" t="str">
        <x:v>48095343.6247392297</x:v>
      </x:c>
      <x:c r="I58" s="127" t="str">
        <x:v>0x0000000000000000000000000000000000000000000000000000000000000000</x:v>
      </x:c>
      <x:c r="J58" s="127" t="str">
        <x:v>577247102113</x:v>
      </x:c>
    </x:row>
    <x:row r="59">
      <x:c r="A59" s="126" t="n">
        <x:v>46312.105926122684</x:v>
      </x:c>
      <x:c r="B59" s="127" t="str">
        <x:v>765849352920989</x:v>
      </x:c>
      <x:c r="C59" t="str">
        <x:v>BUY</x:v>
      </x:c>
      <x:c r="D59" s="104" t="n">
        <x:v>0.05</x:v>
      </x:c>
      <x:c r="E59" s="104" t="n">
        <x:v>79.618</x:v>
      </x:c>
      <x:c r="F59" s="103" t="n">
        <x:f>D59*E59</x:f>
        <x:v>3.9809</x:v>
      </x:c>
      <x:c r="G59" t="n">
        <x:v>2</x:v>
      </x:c>
      <x:c r="H59" s="127" t="str">
        <x:v>48095344.1047392264</x:v>
      </x:c>
      <x:c r="I59" s="127" t="str">
        <x:v>0x0000000000000000000000000000000000000000000000000000000000000000</x:v>
      </x:c>
      <x:c r="J59" s="127" t="str">
        <x:v>577247170294</x:v>
      </x:c>
    </x:row>
    <x:row r="60">
      <x:c r="A60" s="126" t="n">
        <x:v>46312.10596101852</x:v>
      </x:c>
      <x:c r="B60" s="127" t="str">
        <x:v>515992190151776</x:v>
      </x:c>
      <x:c r="C60" t="str">
        <x:v>BUY</x:v>
      </x:c>
      <x:c r="D60" s="104" t="n">
        <x:v>0.07</x:v>
      </x:c>
      <x:c r="E60" s="104" t="n">
        <x:v>79.616</x:v>
      </x:c>
      <x:c r="F60" s="103" t="n">
        <x:f>D60*E60</x:f>
        <x:v>5.57312</x:v>
      </x:c>
      <x:c r="G60" t="n">
        <x:v>2</x:v>
      </x:c>
      <x:c r="H60" s="127" t="str">
        <x:v>48095344.1547392309</x:v>
      </x:c>
      <x:c r="I60" s="127" t="str">
        <x:v>0x0000000000000000000000000000000000000000000000000000000000000000</x:v>
      </x:c>
      <x:c r="J60" s="127" t="str">
        <x:v>577247201865</x:v>
      </x:c>
    </x:row>
    <x:row r="61">
      <x:c r="A61" s="126" t="n">
        <x:v>46312.10603012732</x:v>
      </x:c>
      <x:c r="B61" s="127" t="str">
        <x:v>408788091116862</x:v>
      </x:c>
      <x:c r="C61" t="str">
        <x:v>BUY</x:v>
      </x:c>
      <x:c r="D61" s="104" t="n">
        <x:v>0.74</x:v>
      </x:c>
      <x:c r="E61" s="104" t="n">
        <x:v>79.61</x:v>
      </x:c>
      <x:c r="F61" s="103" t="n">
        <x:f>D61*E61</x:f>
        <x:v>58.9114</x:v>
      </x:c>
      <x:c r="G61" t="n">
        <x:v>2</x:v>
      </x:c>
      <x:c r="H61" s="127" t="str">
        <x:v>48095344.2247392312</x:v>
      </x:c>
      <x:c r="I61" s="127" t="str">
        <x:v>0x0000000000000000000000000000000000000000000000000000000000000000</x:v>
      </x:c>
      <x:c r="J61" s="127" t="str">
        <x:v>577247258885</x:v>
      </x:c>
    </x:row>
    <x:row r="62">
      <x:c r="A62" s="126" t="n">
        <x:v>46312.106094849536</x:v>
      </x:c>
      <x:c r="B62" s="127" t="str">
        <x:v>924857819148266</x:v>
      </x:c>
      <x:c r="C62" t="str">
        <x:v>BUY</x:v>
      </x:c>
      <x:c r="D62" s="104" t="n">
        <x:v>17.66</x:v>
      </x:c>
      <x:c r="E62" s="104" t="n">
        <x:v>79.601</x:v>
      </x:c>
      <x:c r="F62" s="103" t="n">
        <x:f>D62*E62</x:f>
        <x:v>1405.75366</x:v>
      </x:c>
      <x:c r="G62" t="n">
        <x:v>2</x:v>
      </x:c>
      <x:c r="H62" s="127" t="str">
        <x:v>48095344.9647392333</x:v>
      </x:c>
      <x:c r="I62" s="127" t="str">
        <x:v>0x9c29193222b1871d9da20446ba70a902032e0017bdb4a5ef3ff1c484e1b56108</x:v>
      </x:c>
      <x:c r="J62" s="127" t="str">
        <x:v>577247327512</x:v>
      </x:c>
    </x:row>
    <x:row r="63">
      <x:c r="A63" s="126" t="n">
        <x:v>46312.106094849536</x:v>
      </x:c>
      <x:c r="B63" s="127" t="str">
        <x:v>758713006399663</x:v>
      </x:c>
      <x:c r="C63" t="str">
        <x:v>BUY</x:v>
      </x:c>
      <x:c r="D63" s="104" t="n">
        <x:v>12.58</x:v>
      </x:c>
      <x:c r="E63" s="104" t="n">
        <x:v>79.601</x:v>
      </x:c>
      <x:c r="F63" s="103" t="n">
        <x:f>D63*E63</x:f>
        <x:v>1001.38058</x:v>
      </x:c>
      <x:c r="G63" t="n">
        <x:v>2</x:v>
      </x:c>
      <x:c r="H63" s="127" t="str">
        <x:v>48095362.6247392297</x:v>
      </x:c>
      <x:c r="I63" s="127" t="str">
        <x:v>0xb0e61f126f01e765b25f0446ba70a902033b00f80a05063754aeca652e05c150</x:v>
      </x:c>
      <x:c r="J63" s="127" t="str">
        <x:v>577247327512</x:v>
      </x:c>
    </x:row>
    <x:row r="64">
      <x:c r="A64" s="126" t="n">
        <x:v>46312.106094849536</x:v>
      </x:c>
      <x:c r="B64" s="127" t="str">
        <x:v>220658650698897</x:v>
      </x:c>
      <x:c r="C64" t="str">
        <x:v>BUY</x:v>
      </x:c>
      <x:c r="D64" s="104" t="n">
        <x:v>18.07</x:v>
      </x:c>
      <x:c r="E64" s="104" t="n">
        <x:v>79.601</x:v>
      </x:c>
      <x:c r="F64" s="103" t="n">
        <x:f>D64*E64</x:f>
        <x:v>1438.39007</x:v>
      </x:c>
      <x:c r="G64" t="n">
        <x:v>2</x:v>
      </x:c>
      <x:c r="H64" s="127" t="str">
        <x:v>48095375.2047392279</x:v>
      </x:c>
      <x:c r="I64" s="127" t="str">
        <x:v>0x63b995ad889329e165330446ba70a902033c0093239648b307824100479703cc</x:v>
      </x:c>
      <x:c r="J64" s="127" t="str">
        <x:v>577247327512</x:v>
      </x:c>
    </x:row>
    <x:row r="65">
      <x:c r="A65" s="126" t="n">
        <x:v>46312.106095613424</x:v>
      </x:c>
      <x:c r="B65" s="127" t="str">
        <x:v>123704379971855</x:v>
      </x:c>
      <x:c r="C65" t="str">
        <x:v>BUY</x:v>
      </x:c>
      <x:c r="D65" s="104" t="n">
        <x:v>25.8</x:v>
      </x:c>
      <x:c r="E65" s="104" t="n">
        <x:v>79.601</x:v>
      </x:c>
      <x:c r="F65" s="103" t="n">
        <x:f>D65*E65</x:f>
        <x:v>2053.7058</x:v>
      </x:c>
      <x:c r="G65" t="n">
        <x:v>2</x:v>
      </x:c>
      <x:c r="H65" s="127" t="str">
        <x:v>48095393.2747392282</x:v>
      </x:c>
      <x:c r="I65" s="127" t="str">
        <x:v>0xd99a8a17440537fbdb140446ba70aa02034600fcdf0856cd7d63356a030911e6</x:v>
      </x:c>
      <x:c r="J65" s="127" t="str">
        <x:v>577247327512</x:v>
      </x:c>
    </x:row>
    <x:row r="66">
      <x:c r="A66" s="126" t="n">
        <x:v>46312.106096261574</x:v>
      </x:c>
      <x:c r="B66" s="127" t="str">
        <x:v>101581595929032</x:v>
      </x:c>
      <x:c r="C66" t="str">
        <x:v>BUY</x:v>
      </x:c>
      <x:c r="D66" s="104" t="n">
        <x:v>14.71</x:v>
      </x:c>
      <x:c r="E66" s="104" t="n">
        <x:v>79.601</x:v>
      </x:c>
      <x:c r="F66" s="103" t="n">
        <x:f>D66*E66</x:f>
        <x:v>1170.93071</x:v>
      </x:c>
      <x:c r="G66" t="n">
        <x:v>2</x:v>
      </x:c>
      <x:c r="H66" s="127" t="str">
        <x:v>48095419.0747392327</x:v>
      </x:c>
      <x:c r="I66" s="127" t="str">
        <x:v>0x31398c9367f0bb0732b30446ba70ab020318007902f3d9d9d50237e626f494f1</x:v>
      </x:c>
      <x:c r="J66" s="127" t="str">
        <x:v>577247327512</x:v>
      </x:c>
    </x:row>
    <x:row r="67">
      <x:c r="A67" s="126" t="n">
        <x:v>46312.106096261574</x:v>
      </x:c>
      <x:c r="B67" s="127" t="str">
        <x:v>906941292309420</x:v>
      </x:c>
      <x:c r="C67" t="str">
        <x:v>BUY</x:v>
      </x:c>
      <x:c r="D67" s="104" t="n">
        <x:v>33.5</x:v>
      </x:c>
      <x:c r="E67" s="104" t="n">
        <x:v>79.601</x:v>
      </x:c>
      <x:c r="F67" s="103" t="n">
        <x:f>D67*E67</x:f>
        <x:v>2666.6335</x:v>
      </x:c>
      <x:c r="G67" t="n">
        <x:v>2</x:v>
      </x:c>
      <x:c r="H67" s="127" t="str">
        <x:v>48095433.7847392336</x:v>
      </x:c>
      <x:c r="I67" s="127" t="str">
        <x:v>0xe40d032e8181fd82e5860446ba70ab02031900141c851c5487d5ae814085d76d</x:v>
      </x:c>
      <x:c r="J67" s="127" t="str">
        <x:v>577247327512</x:v>
      </x:c>
    </x:row>
    <x:row r="68">
      <x:c r="A68" s="126" t="n">
        <x:v>46312.106096261574</x:v>
      </x:c>
      <x:c r="B68" s="127" t="str">
        <x:v>453665604106379</x:v>
      </x:c>
      <x:c r="C68" t="str">
        <x:v>BUY</x:v>
      </x:c>
      <x:c r="D68" s="104" t="n">
        <x:v>3.3</x:v>
      </x:c>
      <x:c r="E68" s="104" t="n">
        <x:v>79.601</x:v>
      </x:c>
      <x:c r="F68" s="103" t="n">
        <x:f>D68*E68</x:f>
        <x:v>262.6833</x:v>
      </x:c>
      <x:c r="G68" t="n">
        <x:v>2</x:v>
      </x:c>
      <x:c r="H68" s="127" t="str">
        <x:v>48095467.2847392336</x:v>
      </x:c>
      <x:c r="I68" s="127" t="str">
        <x:v>0x96e079c99b133ffe985a0446ba70ab02031a00af36165ed03aa9251c5a1719e9</x:v>
      </x:c>
      <x:c r="J68" s="127" t="str">
        <x:v>577247327512</x:v>
      </x:c>
    </x:row>
    <x:row r="69">
      <x:c r="A69" s="126" t="n">
        <x:v>46312.124997569445</x:v>
      </x:c>
      <x:c r="B69" s="127" t="str">
        <x:v>240734685439586</x:v>
      </x:c>
      <x:c r="C69" t="str">
        <x:v>BUY</x:v>
      </x:c>
      <x:c r="D69" s="104" t="n">
        <x:v>125.46</x:v>
      </x:c>
      <x:c r="E69" s="104" t="n">
        <x:v>79.704</x:v>
      </x:c>
      <x:c r="F69" s="103" t="n">
        <x:f>D69*E69</x:f>
        <x:v>9999.66384</x:v>
      </x:c>
      <x:c r="G69" t="n">
        <x:v>2</x:v>
      </x:c>
      <x:c r="H69" s="127" t="str">
        <x:v>48095470.5847392306</x:v>
      </x:c>
      <x:c r="I69" s="127" t="str">
        <x:v>0x5a6e83db4d99f1125be80446bac8a502032000c0e89d0fe4fe372f2e0c9dcafc</x:v>
      </x:c>
      <x:c r="J69" s="127" t="str">
        <x:v>577259951807</x:v>
      </x:c>
    </x:row>
    <x:row r="70">
      <x:c r="A70" s="126" t="n">
        <x:v>46312.16708519676</x:v>
      </x:c>
      <x:c r="B70" s="127" t="str">
        <x:v>462998831474758</x:v>
      </x:c>
      <x:c r="C70" t="str">
        <x:v>BUY</x:v>
      </x:c>
      <x:c r="D70" s="104" t="n">
        <x:v>125.15</x:v>
      </x:c>
      <x:c r="E70" s="104" t="n">
        <x:v>79.899</x:v>
      </x:c>
      <x:c r="F70" s="103" t="n">
        <x:f>D70*E70</x:f>
        <x:v>9999.35985</x:v>
      </x:c>
      <x:c r="G70" t="n">
        <x:v>4</x:v>
      </x:c>
      <x:c r="H70" s="127" t="str">
        <x:v>48095596.0447392315</x:v>
      </x:c>
      <x:c r="I70" s="127" t="str">
        <x:v>0x4420f9bee8c2483f459a0446bb8dec0201a800a483c56711e7e9a511a7c62229</x:v>
      </x:c>
      <x:c r="J70" s="127" t="str">
        <x:v>577289914357</x:v>
      </x:c>
    </x:row>
    <x:row r="71">
      <x:c r="A71" s="126" t="n">
        <x:v>46312.16710658565</x:v>
      </x:c>
      <x:c r="B71" s="127" t="str">
        <x:v>18835586341182</x:v>
      </x:c>
      <x:c r="C71" t="str">
        <x:v>BUY</x:v>
      </x:c>
      <x:c r="D71" s="104" t="n">
        <x:v>0.99</x:v>
      </x:c>
      <x:c r="E71" s="104" t="n">
        <x:v>79.875</x:v>
      </x:c>
      <x:c r="F71" s="103" t="n">
        <x:f>D71*E71</x:f>
        <x:v>79.07625</x:v>
      </x:c>
      <x:c r="G71" t="n">
        <x:v>4</x:v>
      </x:c>
      <x:c r="H71" s="127" t="str">
        <x:v>48095721.19473923</x:v>
      </x:c>
      <x:c r="I71" s="127" t="str">
        <x:v>0x0000000000000000000000000000000000000000000000000000000000000000</x:v>
      </x:c>
      <x:c r="J71" s="127" t="str">
        <x:v>577289921085</x:v>
      </x:c>
    </x:row>
    <x:row r="72">
      <x:c r="A72" s="126" t="n">
        <x:v>46312.167322511574</x:v>
      </x:c>
      <x:c r="B72" s="127" t="str">
        <x:v>390140707158466</x:v>
      </x:c>
      <x:c r="C72" t="str">
        <x:v>BUY</x:v>
      </x:c>
      <x:c r="D72" s="104" t="n">
        <x:v>18.51</x:v>
      </x:c>
      <x:c r="E72" s="104" t="n">
        <x:v>79.883</x:v>
      </x:c>
      <x:c r="F72" s="103" t="n">
        <x:f>D72*E72</x:f>
        <x:v>1478.63433</x:v>
      </x:c>
      <x:c r="G72" t="n">
        <x:v>4</x:v>
      </x:c>
      <x:c r="H72" s="127" t="str">
        <x:v>48095722.1847392321</x:v>
      </x:c>
      <x:c r="I72" s="127" t="str">
        <x:v>0x5884f6699189d23359fe0446bb8ef6020962004f2c8cf105fc4da1bc508dac1d</x:v>
      </x:c>
      <x:c r="J72" s="127" t="str">
        <x:v>577290058090</x:v>
      </x:c>
    </x:row>
    <x:row r="73">
      <x:c r="A73" s="126" t="n">
        <x:v>46312.167322511574</x:v>
      </x:c>
      <x:c r="B73" s="127" t="str">
        <x:v>958569290274987</x:v>
      </x:c>
      <x:c r="C73" t="str">
        <x:v>BUY</x:v>
      </x:c>
      <x:c r="D73" s="104" t="n">
        <x:v>14.55</x:v>
      </x:c>
      <x:c r="E73" s="104" t="n">
        <x:v>79.883</x:v>
      </x:c>
      <x:c r="F73" s="103" t="n">
        <x:f>D73*E73</x:f>
        <x:v>1162.29765</x:v>
      </x:c>
      <x:c r="G73" t="n">
        <x:v>4</x:v>
      </x:c>
      <x:c r="H73" s="127" t="str">
        <x:v>48095740.69473923</x:v>
      </x:c>
      <x:c r="I73" s="127" t="str">
        <x:v>0x70ff5a3ade3d99a672790446bb8ef602096500207930b87814c8058d9d317391</x:v>
      </x:c>
      <x:c r="J73" s="127" t="str">
        <x:v>577290058090</x:v>
      </x:c>
    </x:row>
    <x:row r="74">
      <x:c r="A74" s="126" t="n">
        <x:v>46312.167322511574</x:v>
      </x:c>
      <x:c r="B74" s="127" t="str">
        <x:v>1121527133364509</x:v>
      </x:c>
      <x:c r="C74" t="str">
        <x:v>BUY</x:v>
      </x:c>
      <x:c r="D74" s="104" t="n">
        <x:v>14.57</x:v>
      </x:c>
      <x:c r="E74" s="104" t="n">
        <x:v>79.883</x:v>
      </x:c>
      <x:c r="F74" s="103" t="n">
        <x:f>D74*E74</x:f>
        <x:v>1163.8953099999999</x:v>
      </x:c>
      <x:c r="G74" t="n">
        <x:v>4</x:v>
      </x:c>
      <x:c r="H74" s="127" t="str">
        <x:v>48095755.244739227</x:v>
      </x:c>
      <x:c r="I74" s="127" t="str">
        <x:v>0x23d2d0d5f7cedc22254c0446bb8ef602096600bb92c1faf4c79b7c28b6c2b60c</x:v>
      </x:c>
      <x:c r="J74" s="127" t="str">
        <x:v>577290058090</x:v>
      </x:c>
    </x:row>
    <x:row r="75">
      <x:c r="A75" s="126" t="n">
        <x:v>46312.16732486111</x:v>
      </x:c>
      <x:c r="B75" s="127" t="str">
        <x:v>684262207124386</x:v>
      </x:c>
      <x:c r="C75" t="str">
        <x:v>BUY</x:v>
      </x:c>
      <x:c r="D75" s="104" t="n">
        <x:v>0.14</x:v>
      </x:c>
      <x:c r="E75" s="104" t="n">
        <x:v>79.883</x:v>
      </x:c>
      <x:c r="F75" s="103" t="n">
        <x:f>D75*E75</x:f>
        <x:v>11.183620000000001</x:v>
      </x:c>
      <x:c r="G75" t="n">
        <x:v>4</x:v>
      </x:c>
      <x:c r="H75" s="127" t="str">
        <x:v>48095769.8147392273</x:v>
      </x:c>
      <x:c r="I75" s="127" t="str">
        <x:v>0x68902b1952ee18b36a090446bb8ef902029900feede137850c58d66c11e1f29e</x:v>
      </x:c>
      <x:c r="J75" s="127" t="str">
        <x:v>577290058090</x:v>
      </x:c>
    </x:row>
    <x:row r="76">
      <x:c r="A76" s="126" t="n">
        <x:v>46312.16844821759</x:v>
      </x:c>
      <x:c r="B76" s="127" t="str">
        <x:v>712162584873059</x:v>
      </x:c>
      <x:c r="C76" t="str">
        <x:v>BUY</x:v>
      </x:c>
      <x:c r="D76" s="104" t="n">
        <x:v>18.84</x:v>
      </x:c>
      <x:c r="E76" s="104" t="n">
        <x:v>79.89</x:v>
      </x:c>
      <x:c r="F76" s="103" t="n">
        <x:f>D76*E76</x:f>
        <x:v>1505.1276</x:v>
      </x:c>
      <x:c r="G76" t="n">
        <x:v>4</x:v>
      </x:c>
      <x:c r="H76" s="127" t="str">
        <x:v>48095769.9547392279</x:v>
      </x:c>
      <x:c r="I76" s="127" t="str">
        <x:v>0x73b1c8c545825d91752b0446bb94630204c100aae0857c63177a74180486377c</x:v>
      </x:c>
      <x:c r="J76" s="127" t="str">
        <x:v>577290842917</x:v>
      </x:c>
    </x:row>
    <x:row r="77">
      <x:c r="A77" s="126" t="n">
        <x:v>46312.16936327546</x:v>
      </x:c>
      <x:c r="B77" s="127" t="str">
        <x:v>673453412807756</x:v>
      </x:c>
      <x:c r="C77" t="str">
        <x:v>BUY</x:v>
      </x:c>
      <x:c r="D77" s="104" t="n">
        <x:v>66.94</x:v>
      </x:c>
      <x:c r="E77" s="104" t="n">
        <x:v>79.899</x:v>
      </x:c>
      <x:c r="F77" s="103" t="n">
        <x:f>D77*E77</x:f>
        <x:v>5348.43906</x:v>
      </x:c>
      <x:c r="G77" t="n">
        <x:v>4</x:v>
      </x:c>
      <x:c r="H77" s="127" t="str">
        <x:v>48095788.7947392315</x:v>
      </x:c>
      <x:c r="I77" s="127" t="str">
        <x:v>0x96ac26438d82779f98250446bb98a50204770029288596713a74d1964c86518a</x:v>
      </x:c>
      <x:c r="J77" s="127" t="str">
        <x:v>577291472923</x:v>
      </x:c>
    </x:row>
    <x:row r="78">
      <x:c r="A78" s="126" t="n">
        <x:v>46312.16936327546</x:v>
      </x:c>
      <x:c r="B78" s="127" t="str">
        <x:v>881423477744441</x:v>
      </x:c>
      <x:c r="C78" t="str">
        <x:v>BUY</x:v>
      </x:c>
      <x:c r="D78" s="104" t="n">
        <x:v>30.26</x:v>
      </x:c>
      <x:c r="E78" s="104" t="n">
        <x:v>79.899</x:v>
      </x:c>
      <x:c r="F78" s="103" t="n">
        <x:f>D78*E78</x:f>
        <x:v>2417.7437400000003</x:v>
      </x:c>
      <x:c r="G78" t="n">
        <x:v>4</x:v>
      </x:c>
      <x:c r="H78" s="127" t="str">
        <x:v>48095855.7347392291</x:v>
      </x:c>
      <x:c r="I78" s="127" t="str">
        <x:v>0x92eec8528d2f107494680446bb98a5020481003828222f4636b773a54c22ea5f</x:v>
      </x:c>
      <x:c r="J78" s="127" t="str">
        <x:v>577291472923</x:v>
      </x:c>
    </x:row>
    <x:row r="79">
      <x:c r="A79" s="126" t="n">
        <x:v>46312.16936327546</x:v>
      </x:c>
      <x:c r="B79" s="127" t="str">
        <x:v>3581512072547</x:v>
      </x:c>
      <x:c r="C79" t="str">
        <x:v>BUY</x:v>
      </x:c>
      <x:c r="D79" s="104" t="n">
        <x:v>27.95</x:v>
      </x:c>
      <x:c r="E79" s="104" t="n">
        <x:v>79.899</x:v>
      </x:c>
      <x:c r="F79" s="103" t="n">
        <x:f>D79*E79</x:f>
        <x:v>2233.17705</x:v>
      </x:c>
      <x:c r="G79" t="n">
        <x:v>4</x:v>
      </x:c>
      <x:c r="H79" s="127" t="str">
        <x:v>48095885.994739227</x:v>
      </x:c>
      <x:c r="I79" s="127" t="str">
        <x:v>0xfcaa15df55204e4dfe230446bb98a502050100c4f0236d20a072c13214242838</x:v>
      </x:c>
      <x:c r="J79" s="127" t="str">
        <x:v>577291472923</x:v>
      </x:c>
    </x:row>
    <x:row r="80">
      <x:c r="A80" s="126" t="n">
        <x:v>46312.178655219905</x:v>
      </x:c>
      <x:c r="B80" s="127" t="str">
        <x:v>887796541725258</x:v>
      </x:c>
      <x:c r="C80" t="str">
        <x:v>BUY</x:v>
      </x:c>
      <x:c r="D80" s="104" t="n">
        <x:v>125.51</x:v>
      </x:c>
      <x:c r="E80" s="104" t="n">
        <x:v>79.672</x:v>
      </x:c>
      <x:c r="F80" s="103" t="n">
        <x:f>D80*E80</x:f>
        <x:v>9999.63272</x:v>
      </x:c>
      <x:c r="G80" t="n">
        <x:v>4</x:v>
      </x:c>
      <x:c r="H80" s="127" t="str">
        <x:v>48095913.94473923</x:v>
      </x:c>
      <x:c r="I80" s="127" t="str">
        <x:v>0x558eceb625558d8557080446bbc44802028d009bc058ac57f9577a08e459676f</x:v>
      </x:c>
      <x:c r="J80" s="127" t="str">
        <x:v>577298094514</x:v>
      </x:c>
    </x:row>
    <x:row r="81">
      <x:c r="A81" s="126" t="n">
        <x:v>46312.21606515046</x:v>
      </x:c>
      <x:c r="B81" s="127" t="str">
        <x:v>941481948062884</x:v>
      </x:c>
      <x:c r="C81" t="str">
        <x:v>BUY</x:v>
      </x:c>
      <x:c r="D81" s="104" t="n">
        <x:v>0.37</x:v>
      </x:c>
      <x:c r="E81" s="104" t="n">
        <x:v>79.71</x:v>
      </x:c>
      <x:c r="F81" s="103" t="n">
        <x:f>D81*E81</x:f>
        <x:v>29.492699999999996</x:v>
      </x:c>
      <x:c r="G81" t="n">
        <x:v>5</x:v>
      </x:c>
      <x:c r="H81" s="127" t="str">
        <x:v>48096039.4547392279</x:v>
      </x:c>
      <x:c r="I81" s="127" t="str">
        <x:v>0x0000000000000000000000000000000000000000000000000000000000000000</x:v>
      </x:c>
      <x:c r="J81" s="127" t="str">
        <x:v>577322682279</x:v>
      </x:c>
    </x:row>
    <x:row r="82">
      <x:c r="A82" s="126" t="n">
        <x:v>46312.216412037036</x:v>
      </x:c>
      <x:c r="B82" s="127" t="str">
        <x:v>683926941691878</x:v>
      </x:c>
      <x:c r="C82" t="str">
        <x:v>BUY</x:v>
      </x:c>
      <x:c r="D82" s="104" t="n">
        <x:v>0.37</x:v>
      </x:c>
      <x:c r="E82" s="104" t="n">
        <x:v>79.707</x:v>
      </x:c>
      <x:c r="F82" s="103" t="n">
        <x:f>D82*E82</x:f>
        <x:v>29.49159</x:v>
      </x:c>
      <x:c r="G82" t="n">
        <x:v>5</x:v>
      </x:c>
      <x:c r="H82" s="127" t="str">
        <x:v>48096039.8247392327</x:v>
      </x:c>
      <x:c r="I82" s="127" t="str">
        <x:v>0x0000000000000000000000000000000000000000000000000000000000000000</x:v>
      </x:c>
      <x:c r="J82" s="127" t="str">
        <x:v>577322936553</x:v>
      </x:c>
    </x:row>
    <x:row r="83">
      <x:c r="A83" s="126" t="n">
        <x:v>46312.21679414352</x:v>
      </x:c>
      <x:c r="B83" s="127" t="str">
        <x:v>1087352869394487</x:v>
      </x:c>
      <x:c r="C83" t="str">
        <x:v>BUY</x:v>
      </x:c>
      <x:c r="D83" s="104" t="n">
        <x:v>0.13</x:v>
      </x:c>
      <x:c r="E83" s="104" t="n">
        <x:v>79.71</x:v>
      </x:c>
      <x:c r="F83" s="103" t="n">
        <x:f>D83*E83</x:f>
        <x:v>10.3623</x:v>
      </x:c>
      <x:c r="G83" t="n">
        <x:v>5</x:v>
      </x:c>
      <x:c r="H83" s="127" t="str">
        <x:v>48096040.19473923</x:v>
      </x:c>
      <x:c r="I83" s="127" t="str">
        <x:v>0x0000000000000000000000000000000000000000000000000000000000000000</x:v>
      </x:c>
      <x:c r="J83" s="127" t="str">
        <x:v>577323202367</x:v>
      </x:c>
    </x:row>
    <x:row r="84">
      <x:c r="A84" s="126" t="n">
        <x:v>46312.21712774305</x:v>
      </x:c>
      <x:c r="B84" s="127" t="str">
        <x:v>506716107031757</x:v>
      </x:c>
      <x:c r="C84" t="str">
        <x:v>BUY</x:v>
      </x:c>
      <x:c r="D84" s="104" t="n">
        <x:v>125.45</x:v>
      </x:c>
      <x:c r="E84" s="104" t="n">
        <x:v>79.71</x:v>
      </x:c>
      <x:c r="F84" s="103" t="n">
        <x:f>D84*E84</x:f>
        <x:v>9999.619499999999</x:v>
      </x:c>
      <x:c r="G84" t="n">
        <x:v>5</x:v>
      </x:c>
      <x:c r="H84" s="127" t="str">
        <x:v>48096040.3247392327</x:v>
      </x:c>
      <x:c r="I84" s="127" t="str">
        <x:v>0xa9fe5402e7e1ab91ab780446bc76a502050d00e882e4ca634dc6ff55a6e5857c</x:v>
      </x:c>
      <x:c r="J84" s="127" t="str">
        <x:v>577323410870</x:v>
      </x:c>
    </x:row>
    <x:row r="85">
      <x:c r="A85" s="126" t="n">
        <x:v>46312.23964212963</x:v>
      </x:c>
      <x:c r="B85" s="127" t="str">
        <x:v>231463823000513</x:v>
      </x:c>
      <x:c r="C85" t="str">
        <x:v>BUY</x:v>
      </x:c>
      <x:c r="D85" s="104" t="n">
        <x:v>0.57</x:v>
      </x:c>
      <x:c r="E85" s="104" t="n">
        <x:v>79.594</x:v>
      </x:c>
      <x:c r="F85" s="103" t="n">
        <x:f>D85*E85</x:f>
        <x:v>45.368579999999994</x:v>
      </x:c>
      <x:c r="G85" t="n">
        <x:v>5</x:v>
      </x:c>
      <x:c r="H85" s="127" t="str">
        <x:v>48096165.7747392282</x:v>
      </x:c>
      <x:c r="I85" s="127" t="str">
        <x:v>0x0000000000000000000000000000000000000000000000000000000000000000</x:v>
      </x:c>
      <x:c r="J85" s="127" t="str">
        <x:v>577337781482</x:v>
      </x:c>
    </x:row>
    <x:row r="86">
      <x:c r="A86" s="126" t="n">
        <x:v>46312.23967623842</x:v>
      </x:c>
      <x:c r="B86" s="127" t="str">
        <x:v>680828315283025</x:v>
      </x:c>
      <x:c r="C86" t="str">
        <x:v>BUY</x:v>
      </x:c>
      <x:c r="D86" s="104" t="n">
        <x:v>1</x:v>
      </x:c>
      <x:c r="E86" s="104" t="n">
        <x:v>79.587</x:v>
      </x:c>
      <x:c r="F86" s="103" t="n">
        <x:f>D86*E86</x:f>
        <x:v>79.587</x:v>
      </x:c>
      <x:c r="G86" t="n">
        <x:v>5</x:v>
      </x:c>
      <x:c r="H86" s="127" t="str">
        <x:v>48096166.3447392285</x:v>
      </x:c>
      <x:c r="I86" s="127" t="str">
        <x:v>0x0000000000000000000000000000000000000000000000000000000000000000</x:v>
      </x:c>
      <x:c r="J86" s="127" t="str">
        <x:v>577337799973</x:v>
      </x:c>
    </x:row>
    <x:row r="87">
      <x:c r="A87" s="126" t="n">
        <x:v>46312.23969644676</x:v>
      </x:c>
      <x:c r="B87" s="127" t="str">
        <x:v>1016899693648465</x:v>
      </x:c>
      <x:c r="C87" t="str">
        <x:v>BUY</x:v>
      </x:c>
      <x:c r="D87" s="104" t="n">
        <x:v>125.65</x:v>
      </x:c>
      <x:c r="E87" s="104" t="n">
        <x:v>79.586</x:v>
      </x:c>
      <x:c r="F87" s="103" t="n">
        <x:f>D87*E87</x:f>
        <x:v>9999.9809</x:v>
      </x:c>
      <x:c r="G87" t="n">
        <x:v>5</x:v>
      </x:c>
      <x:c r="H87" s="127" t="str">
        <x:v>48096167.3447392285</x:v>
      </x:c>
      <x:c r="I87" s="127" t="str">
        <x:v>0x155d47d2dec53e9816d70446bce13d0201b300b879c85d6ab925f3259dc91882</x:v>
      </x:c>
      <x:c r="J87" s="127" t="str">
        <x:v>577337837189</x:v>
      </x:c>
    </x:row>
    <x:row r="88">
      <x:c r="A88" s="126" t="n">
        <x:v>46312.28811862269</x:v>
      </x:c>
      <x:c r="B88" s="127" t="str">
        <x:v>887244766535510</x:v>
      </x:c>
      <x:c r="C88" t="str">
        <x:v>BUY</x:v>
      </x:c>
      <x:c r="D88" s="104" t="n">
        <x:v>125.37</x:v>
      </x:c>
      <x:c r="E88" s="104" t="n">
        <x:v>79.76</x:v>
      </x:c>
      <x:c r="F88" s="103" t="n">
        <x:f>D88*E88</x:f>
        <x:v>9999.5112</x:v>
      </x:c>
      <x:c r="G88" t="n">
        <x:v>6</x:v>
      </x:c>
      <x:c r="H88" s="127" t="str">
        <x:v>48096292.994739227</x:v>
      </x:c>
      <x:c r="I88" s="127" t="str">
        <x:v>0xe77e43a79fc1db7ee8f80446bdc2c502029b008d3ac4fa508b46eefa5ec5b569</x:v>
      </x:c>
      <x:c r="J88" s="127" t="str">
        <x:v>577368621767</x:v>
      </x:c>
    </x:row>
    <x:row r="89">
      <x:c r="A89" s="126" t="n">
        <x:v>46312.334014328706</x:v>
      </x:c>
      <x:c r="B89" s="127" t="str">
        <x:v>950252342218816</x:v>
      </x:c>
      <x:c r="C89" t="str">
        <x:v>BUY</x:v>
      </x:c>
      <x:c r="D89" s="104" t="n">
        <x:v>14.91</x:v>
      </x:c>
      <x:c r="E89" s="104" t="n">
        <x:v>80.078</x:v>
      </x:c>
      <x:c r="F89" s="103" t="n">
        <x:f>D89*E89</x:f>
        <x:v>1193.96298</x:v>
      </x:c>
      <x:c r="G89" t="n">
        <x:v>8</x:v>
      </x:c>
      <x:c r="H89" s="127" t="str">
        <x:v>48096418.3647392318</x:v>
      </x:c>
      <x:c r="I89" s="127" t="str">
        <x:v>0x3d94eb93eb970c963f0e0446be97d901fc000379869a2b68e15d96e6aa9ae680</x:v>
      </x:c>
      <x:c r="J89" s="127" t="str">
        <x:v>577400177569</x:v>
      </x:c>
    </x:row>
    <x:row r="90">
      <x:c r="A90" s="126" t="n">
        <x:v>46312.334048564815</x:v>
      </x:c>
      <x:c r="B90" s="127" t="str">
        <x:v>26157603512467</x:v>
      </x:c>
      <x:c r="C90" t="str">
        <x:v>BUY</x:v>
      </x:c>
      <x:c r="D90" s="104" t="n">
        <x:v>3.15</x:v>
      </x:c>
      <x:c r="E90" s="104" t="n">
        <x:v>80.072</x:v>
      </x:c>
      <x:c r="F90" s="103" t="n">
        <x:f>D90*E90</x:f>
        <x:v>252.2268</x:v>
      </x:c>
      <x:c r="G90" t="n">
        <x:v>8</x:v>
      </x:c>
      <x:c r="H90" s="127" t="str">
        <x:v>48096433.2747392282</x:v>
      </x:c>
      <x:c r="I90" s="127" t="str">
        <x:v>0x95a9930e29d6266397230446be9805020ca400f3c4d9453539723e60e8da004e</x:v>
      </x:c>
      <x:c r="J90" s="127" t="str">
        <x:v>577400209534</x:v>
      </x:c>
    </x:row>
    <x:row r="91">
      <x:c r="A91" s="126" t="n">
        <x:v>46312.334048564815</x:v>
      </x:c>
      <x:c r="B91" s="127" t="str">
        <x:v>618654877290597</x:v>
      </x:c>
      <x:c r="C91" t="str">
        <x:v>BUY</x:v>
      </x:c>
      <x:c r="D91" s="104" t="n">
        <x:v>1.73</x:v>
      </x:c>
      <x:c r="E91" s="104" t="n">
        <x:v>80.072</x:v>
      </x:c>
      <x:c r="F91" s="103" t="n">
        <x:f>D91*E91</x:f>
        <x:v>138.52456</x:v>
      </x:c>
      <x:c r="G91" t="n">
        <x:v>8</x:v>
      </x:c>
      <x:c r="H91" s="127" t="str">
        <x:v>48096436.4247392267</x:v>
      </x:c>
      <x:c r="I91" s="127" t="str">
        <x:v>0xc69e5ab0c33db549c8180446be9805020caa00965e30d41b6a67060382318f34</x:v>
      </x:c>
      <x:c r="J91" s="127" t="str">
        <x:v>577400209534</x:v>
      </x:c>
    </x:row>
    <x:row r="92">
      <x:c r="A92" s="126" t="n">
        <x:v>46312.3340856713</x:v>
      </x:c>
      <x:c r="B92" s="127" t="str">
        <x:v>927571528508235</x:v>
      </x:c>
      <x:c r="C92" t="str">
        <x:v>BUY</x:v>
      </x:c>
      <x:c r="D92" s="104" t="n">
        <x:v>0.08</x:v>
      </x:c>
      <x:c r="E92" s="104" t="n">
        <x:v>80.069</x:v>
      </x:c>
      <x:c r="F92" s="103" t="n">
        <x:f>D92*E92</x:f>
        <x:v>6.40552</x:v>
      </x:c>
      <x:c r="G92" t="n">
        <x:v>8</x:v>
      </x:c>
      <x:c r="H92" s="127" t="str">
        <x:v>48096438.1547392309</x:v>
      </x:c>
      <x:c r="I92" s="127" t="str">
        <x:v>0x0000000000000000000000000000000000000000000000000000000000000000</x:v>
      </x:c>
      <x:c r="J92" s="127" t="str">
        <x:v>577400254030</x:v>
      </x:c>
    </x:row>
    <x:row r="93">
      <x:c r="A93" s="126" t="n">
        <x:v>46312.334121134256</x:v>
      </x:c>
      <x:c r="B93" s="127" t="str">
        <x:v>112520939207491</x:v>
      </x:c>
      <x:c r="C93" t="str">
        <x:v>BUY</x:v>
      </x:c>
      <x:c r="D93" s="104" t="n">
        <x:v>0.19</x:v>
      </x:c>
      <x:c r="E93" s="104" t="n">
        <x:v>80.06</x:v>
      </x:c>
      <x:c r="F93" s="103" t="n">
        <x:f>D93*E93</x:f>
        <x:v>15.211400000000001</x:v>
      </x:c>
      <x:c r="G93" t="n">
        <x:v>8</x:v>
      </x:c>
      <x:c r="H93" s="127" t="str">
        <x:v>48096438.2347392291</x:v>
      </x:c>
      <x:c r="I93" s="127" t="str">
        <x:v>0x0000000000000000000000000000000000000000000000000000000000000000</x:v>
      </x:c>
      <x:c r="J93" s="127" t="str">
        <x:v>577400280477</x:v>
      </x:c>
    </x:row>
    <x:row r="94">
      <x:c r="A94" s="126" t="n">
        <x:v>46312.334468125</x:v>
      </x:c>
      <x:c r="B94" s="127" t="str">
        <x:v>59513108223950</x:v>
      </x:c>
      <x:c r="C94" t="str">
        <x:v>BUY</x:v>
      </x:c>
      <x:c r="D94" s="104" t="n">
        <x:v>0.74</x:v>
      </x:c>
      <x:c r="E94" s="104" t="n">
        <x:v>80.062</x:v>
      </x:c>
      <x:c r="F94" s="103" t="n">
        <x:f>D94*E94</x:f>
        <x:v>59.24588</x:v>
      </x:c>
      <x:c r="G94" t="n">
        <x:v>8</x:v>
      </x:c>
      <x:c r="H94" s="127" t="str">
        <x:v>48096438.4247392267</x:v>
      </x:c>
      <x:c r="I94" s="127" t="str">
        <x:v>0x0000000000000000000000000000000000000000000000000000000000000000</x:v>
      </x:c>
      <x:c r="J94" s="127" t="str">
        <x:v>577400503622</x:v>
      </x:c>
    </x:row>
    <x:row r="95">
      <x:c r="A95" s="126" t="n">
        <x:v>46312.33450298611</x:v>
      </x:c>
      <x:c r="B95" s="127" t="str">
        <x:v>54136025617336</x:v>
      </x:c>
      <x:c r="C95" t="str">
        <x:v>BUY</x:v>
      </x:c>
      <x:c r="D95" s="104" t="n">
        <x:v>0.13</x:v>
      </x:c>
      <x:c r="E95" s="104" t="n">
        <x:v>80.056</x:v>
      </x:c>
      <x:c r="F95" s="103" t="n">
        <x:f>D95*E95</x:f>
        <x:v>10.40728</x:v>
      </x:c>
      <x:c r="G95" t="n">
        <x:v>8</x:v>
      </x:c>
      <x:c r="H95" s="127" t="str">
        <x:v>48096439.1647392288</x:v>
      </x:c>
      <x:c r="I95" s="127" t="str">
        <x:v>0x0000000000000000000000000000000000000000000000000000000000000000</x:v>
      </x:c>
      <x:c r="J95" s="127" t="str">
        <x:v>577400560385</x:v>
      </x:c>
    </x:row>
    <x:row r="96">
      <x:c r="A96" s="126" t="n">
        <x:v>46312.334731967596</x:v>
      </x:c>
      <x:c r="B96" s="127" t="str">
        <x:v>770870700304112</x:v>
      </x:c>
      <x:c r="C96" t="str">
        <x:v>BUY</x:v>
      </x:c>
      <x:c r="D96" s="104" t="n">
        <x:v>12.83</x:v>
      </x:c>
      <x:c r="E96" s="104" t="n">
        <x:v>80.051</x:v>
      </x:c>
      <x:c r="F96" s="103" t="n">
        <x:f>D96*E96</x:f>
        <x:v>1027.05433</x:v>
      </x:c>
      <x:c r="G96" t="n">
        <x:v>8</x:v>
      </x:c>
      <x:c r="H96" s="127" t="str">
        <x:v>48096439.2947392315</x:v>
      </x:c>
      <x:c r="I96" s="127" t="str">
        <x:v>0x1376f084ca212e2f14f00446be9b4f0201ff006a65244d01b73f9bd789250819</x:v>
      </x:c>
      <x:c r="J96" s="127" t="str">
        <x:v>577400712082</x:v>
      </x:c>
    </x:row>
    <x:row r="97">
      <x:c r="A97" s="126" t="n">
        <x:v>46312.334731967596</x:v>
      </x:c>
      <x:c r="B97" s="127" t="str">
        <x:v>153778489683776</x:v>
      </x:c>
      <x:c r="C97" t="str">
        <x:v>BUY</x:v>
      </x:c>
      <x:c r="D97" s="104" t="n">
        <x:v>12.97</x:v>
      </x:c>
      <x:c r="E97" s="104" t="n">
        <x:v>80.051</x:v>
      </x:c>
      <x:c r="F97" s="103" t="n">
        <x:f>D97*E97</x:f>
        <x:v>1038.2614700000001</x:v>
      </x:c>
      <x:c r="G97" t="n">
        <x:v>8</x:v>
      </x:c>
      <x:c r="H97" s="127" t="str">
        <x:v>48096452.1247392297</x:v>
      </x:c>
      <x:c r="I97" s="127" t="str">
        <x:v>0xc219d6af66704186c3930446be9b4f0201ff01010173605865e2820225741b71</x:v>
      </x:c>
      <x:c r="J97" s="127" t="str">
        <x:v>577400712082</x:v>
      </x:c>
    </x:row>
    <x:row r="98">
      <x:c r="A98" s="126" t="n">
        <x:v>46312.334731967596</x:v>
      </x:c>
      <x:c r="B98" s="127" t="str">
        <x:v>87492066062341</x:v>
      </x:c>
      <x:c r="C98" t="str">
        <x:v>BUY</x:v>
      </x:c>
      <x:c r="D98" s="104" t="n">
        <x:v>12.97</x:v>
      </x:c>
      <x:c r="E98" s="104" t="n">
        <x:v>80.051</x:v>
      </x:c>
      <x:c r="F98" s="103" t="n">
        <x:f>D98*E98</x:f>
        <x:v>1038.2614700000001</x:v>
      </x:c>
      <x:c r="G98" t="n">
        <x:v>8</x:v>
      </x:c>
      <x:c r="H98" s="127" t="str">
        <x:v>48096465.0947392285</x:v>
      </x:c>
      <x:c r="I98" s="127" t="str">
        <x:v>0x70bcbcda02cf54de72360446be9b4f0201ff01029dc273b01485682cc1c32ec9</x:v>
      </x:c>
      <x:c r="J98" s="127" t="str">
        <x:v>577400712082</x:v>
      </x:c>
    </x:row>
    <x:row r="99">
      <x:c r="A99" s="126" t="n">
        <x:v>46312.334731967596</x:v>
      </x:c>
      <x:c r="B99" s="127" t="str">
        <x:v>575747561762827</x:v>
      </x:c>
      <x:c r="C99" t="str">
        <x:v>BUY</x:v>
      </x:c>
      <x:c r="D99" s="104" t="n">
        <x:v>17.14</x:v>
      </x:c>
      <x:c r="E99" s="104" t="n">
        <x:v>80.051</x:v>
      </x:c>
      <x:c r="F99" s="103" t="n">
        <x:f>D99*E99</x:f>
        <x:v>1372.0741400000002</x:v>
      </x:c>
      <x:c r="G99" t="n">
        <x:v>8</x:v>
      </x:c>
      <x:c r="H99" s="127" t="str">
        <x:v>48096478.0647392273</x:v>
      </x:c>
      <x:c r="I99" s="127" t="str">
        <x:v>0x1f5fa3049f1e683620d90446be9b4f0201ff01033a118708c3284e575e124220</x:v>
      </x:c>
      <x:c r="J99" s="127" t="str">
        <x:v>577400712082</x:v>
      </x:c>
    </x:row>
    <x:row r="100">
      <x:c r="A100" s="126" t="n">
        <x:v>46312.334731967596</x:v>
      </x:c>
      <x:c r="B100" s="127" t="str">
        <x:v>453618831102523</x:v>
      </x:c>
      <x:c r="C100" t="str">
        <x:v>BUY</x:v>
      </x:c>
      <x:c r="D100" s="104" t="n">
        <x:v>18.82</x:v>
      </x:c>
      <x:c r="E100" s="104" t="n">
        <x:v>80.051</x:v>
      </x:c>
      <x:c r="F100" s="103" t="n">
        <x:f>D100*E100</x:f>
        <x:v>1506.5598200000002</x:v>
      </x:c>
      <x:c r="G100" t="n">
        <x:v>8</x:v>
      </x:c>
      <x:c r="H100" s="127" t="str">
        <x:v>48096495.2047392279</x:v>
      </x:c>
      <x:c r="I100" s="127" t="str">
        <x:v>0xdec4caf13066381de03e0446be9b4f02020300d6cb6956ef828d7643ef6a1208</x:v>
      </x:c>
      <x:c r="J100" s="127" t="str">
        <x:v>577400712082</x:v>
      </x:c>
    </x:row>
    <x:row r="101">
      <x:c r="A101" s="126" t="n">
        <x:v>46312.334731967596</x:v>
      </x:c>
      <x:c r="B101" s="127" t="str">
        <x:v>201945966076121</x:v>
      </x:c>
      <x:c r="C101" t="str">
        <x:v>BUY</x:v>
      </x:c>
      <x:c r="D101" s="104" t="n">
        <x:v>50.19</x:v>
      </x:c>
      <x:c r="E101" s="104" t="n">
        <x:v>80.051</x:v>
      </x:c>
      <x:c r="F101" s="103" t="n">
        <x:f>D101*E101</x:f>
        <x:v>4017.75969</x:v>
      </x:c>
      <x:c r="G101" t="n">
        <x:v>8</x:v>
      </x:c>
      <x:c r="H101" s="127" t="str">
        <x:v>48096514.0247392282</x:v>
      </x:c>
      <x:c r="I101" s="127" t="str">
        <x:v>0x8ddae39b4994136e8f540446be9b4f02020e0080e497324031a38eee0897ed59</x:v>
      </x:c>
      <x:c r="J101" s="127" t="str">
        <x:v>577400712082</x:v>
      </x:c>
    </x:row>
    <x:row r="102">
      <x:c r="A102" s="126" t="n">
        <x:v>46312.33473664352</x:v>
      </x:c>
      <x:c r="B102" s="127" t="str">
        <x:v>879234062685958</x:v>
      </x:c>
      <x:c r="C102" t="str">
        <x:v>BUY</x:v>
      </x:c>
      <x:c r="D102" s="104" t="n">
        <x:v>15.41</x:v>
      </x:c>
      <x:c r="E102" s="104" t="n">
        <x:v>80.03</x:v>
      </x:c>
      <x:c r="F102" s="103" t="n">
        <x:f>D102*E102</x:f>
        <x:v>1233.2623</x:v>
      </x:c>
      <x:c r="G102" t="n">
        <x:v>8</x:v>
      </x:c>
      <x:c r="H102" s="127" t="str">
        <x:v>48096564.2147392333</x:v>
      </x:c>
      <x:c r="I102" s="127" t="str">
        <x:v>0x459181dd189ae0d5470b0446be9b550201e000c2b39dffa7e95a2d2fd79ebabf</x:v>
      </x:c>
      <x:c r="J102" s="127" t="str">
        <x:v>577400721661</x:v>
      </x:c>
    </x:row>
    <x:row r="103">
      <x:c r="A103" s="126" t="n">
        <x:v>46312.33473664352</x:v>
      </x:c>
      <x:c r="B103" s="127" t="str">
        <x:v>902735012037808</x:v>
      </x:c>
      <x:c r="C103" t="str">
        <x:v>BUY</x:v>
      </x:c>
      <x:c r="D103" s="104" t="n">
        <x:v>6.17</x:v>
      </x:c>
      <x:c r="E103" s="104" t="n">
        <x:v>80.03</x:v>
      </x:c>
      <x:c r="F103" s="103" t="n">
        <x:f>D103*E103</x:f>
        <x:v>493.7851</x:v>
      </x:c>
      <x:c r="G103" t="n">
        <x:v>8</x:v>
      </x:c>
      <x:c r="H103" s="127" t="str">
        <x:v>48096579.6247392297</x:v>
      </x:c>
      <x:c r="I103" s="127" t="str">
        <x:v>0xf864f878322c2350f9de0446be9b550201e1005dcd2f42239c2da3caf12ffd3b</x:v>
      </x:c>
      <x:c r="J103" s="127" t="str">
        <x:v>577400721661</x:v>
      </x:c>
    </x:row>
    <x:row r="104">
      <x:c r="A104" s="126" t="n">
        <x:v>46312.33473664352</x:v>
      </x:c>
      <x:c r="B104" s="127" t="str">
        <x:v>651489671052428</x:v>
      </x:c>
      <x:c r="C104" t="str">
        <x:v>BUY</x:v>
      </x:c>
      <x:c r="D104" s="104" t="n">
        <x:v>25</x:v>
      </x:c>
      <x:c r="E104" s="104" t="n">
        <x:v>80.03</x:v>
      </x:c>
      <x:c r="F104" s="103" t="n">
        <x:f>D104*E104</x:f>
        <x:v>2000.75</x:v>
      </x:c>
      <x:c r="G104" t="n">
        <x:v>8</x:v>
      </x:c>
      <x:c r="H104" s="127" t="str">
        <x:v>48096585.7947392315</x:v>
      </x:c>
      <x:c r="I104" s="127" t="str">
        <x:v>0x10df5c497edfeac412590446be9b550201e4002f19d30996b4a8079c3dd3c4ae</x:v>
      </x:c>
      <x:c r="J104" s="127" t="str">
        <x:v>577400721661</x:v>
      </x:c>
    </x:row>
    <x:row r="105">
      <x:c r="A105" s="126" t="n">
        <x:v>46312.33473664352</x:v>
      </x:c>
      <x:c r="B105" s="127" t="str">
        <x:v>737366783597651</x:v>
      </x:c>
      <x:c r="C105" t="str">
        <x:v>BUY</x:v>
      </x:c>
      <x:c r="D105" s="104" t="n">
        <x:v>23.25</x:v>
      </x:c>
      <x:c r="E105" s="104" t="n">
        <x:v>80.03</x:v>
      </x:c>
      <x:c r="F105" s="103" t="n">
        <x:f>D105*E105</x:f>
        <x:v>1860.6975</x:v>
      </x:c>
      <x:c r="G105" t="n">
        <x:v>8</x:v>
      </x:c>
      <x:c r="H105" s="127" t="str">
        <x:v>48096610.7947392315</x:v>
      </x:c>
      <x:c r="I105" s="127" t="str">
        <x:v>0xc3b2d2e498612d3fc52c0446be9b550201e500ca33644c11677b7e375765072a</x:v>
      </x:c>
      <x:c r="J105" s="127" t="str">
        <x:v>577400721661</x:v>
      </x:c>
    </x:row>
    <x:row r="106">
      <x:c r="A106" s="126" t="n">
        <x:v>46312.346702627314</x:v>
      </x:c>
      <x:c r="B106" s="127" t="str">
        <x:v>540114216495099</x:v>
      </x:c>
      <x:c r="C106" t="str">
        <x:v>BUY</x:v>
      </x:c>
      <x:c r="D106" s="104" t="n">
        <x:v>4.85</x:v>
      </x:c>
      <x:c r="E106" s="104" t="n">
        <x:v>80.035</x:v>
      </x:c>
      <x:c r="F106" s="103" t="n">
        <x:f>D106*E106</x:f>
        <x:v>388.16974999999996</x:v>
      </x:c>
      <x:c r="G106" t="n">
        <x:v>8</x:v>
      </x:c>
      <x:c r="H106" s="127" t="str">
        <x:v>48096634.0447392315</x:v>
      </x:c>
      <x:c r="I106" s="127" t="str">
        <x:v>0xc0779fae5cbf4abdc1f10446bed2af0203300093f7b2698f64404b011bb324a8</x:v>
      </x:c>
      <x:c r="J106" s="127" t="str">
        <x:v>577408518149</x:v>
      </x:c>
    </x:row>
    <x:row r="107">
      <x:c r="A107" s="126" t="n">
        <x:v>46312.346702627314</x:v>
      </x:c>
      <x:c r="B107" s="127" t="str">
        <x:v>667691547426759</x:v>
      </x:c>
      <x:c r="C107" t="str">
        <x:v>BUY</x:v>
      </x:c>
      <x:c r="D107" s="104" t="n">
        <x:v>13.54</x:v>
      </x:c>
      <x:c r="E107" s="104" t="n">
        <x:v>80.035</x:v>
      </x:c>
      <x:c r="F107" s="103" t="n">
        <x:f>D107*E107</x:f>
        <x:v>1083.6738999999998</x:v>
      </x:c>
      <x:c r="G107" t="n">
        <x:v>8</x:v>
      </x:c>
      <x:c r="H107" s="127" t="str">
        <x:v>48096638.894739233</x:v>
      </x:c>
      <x:c r="I107" s="127" t="str">
        <x:v>0x734b164976408d3974c40446bed2af020331002f1143ac0b1713c19c35446724</x:v>
      </x:c>
      <x:c r="J107" s="127" t="str">
        <x:v>577408518149</x:v>
      </x:c>
    </x:row>
    <x:row r="108">
      <x:c r="A108" s="126" t="n">
        <x:v>46312.34670747685</x:v>
      </x:c>
      <x:c r="B108" s="127" t="str">
        <x:v>980476754899405</x:v>
      </x:c>
      <x:c r="C108" t="str">
        <x:v>BUY</x:v>
      </x:c>
      <x:c r="D108" s="104" t="n">
        <x:v>13.54</x:v>
      </x:c>
      <x:c r="E108" s="104" t="n">
        <x:v>80.035</x:v>
      </x:c>
      <x:c r="F108" s="103" t="n">
        <x:f>D108*E108</x:f>
        <x:v>1083.6738999999998</x:v>
      </x:c>
      <x:c r="G108" t="n">
        <x:v>8</x:v>
      </x:c>
      <x:c r="H108" s="127" t="str">
        <x:v>48096652.4347392321</x:v>
      </x:c>
      <x:c r="I108" s="127" t="str">
        <x:v>0xf64f8ef7ab8c648ef7c90446bed2b502030700dd468f83619a183a4a6a803e79</x:v>
      </x:c>
      <x:c r="J108" s="127" t="str">
        <x:v>577408518149</x:v>
      </x:c>
    </x:row>
    <x:row r="109">
      <x:c r="A109" s="126" t="n">
        <x:v>46312.34670747685</x:v>
      </x:c>
      <x:c r="B109" s="127" t="str">
        <x:v>712171717666716</x:v>
      </x:c>
      <x:c r="C109" t="str">
        <x:v>BUY</x:v>
      </x:c>
      <x:c r="D109" s="104" t="n">
        <x:v>27.08</x:v>
      </x:c>
      <x:c r="E109" s="104" t="n">
        <x:v>80.035</x:v>
      </x:c>
      <x:c r="F109" s="103" t="n">
        <x:f>D109*E109</x:f>
        <x:v>2167.3477999999996</x:v>
      </x:c>
      <x:c r="G109" t="n">
        <x:v>8</x:v>
      </x:c>
      <x:c r="H109" s="127" t="str">
        <x:v>48096665.9747392312</x:v>
      </x:c>
      <x:c r="I109" s="127" t="str">
        <x:v>0xa4f2752247db77e6a66c0446bed2b50203070101e2de96b848bb207506df51d1</x:v>
      </x:c>
      <x:c r="J109" s="127" t="str">
        <x:v>577408518149</x:v>
      </x:c>
    </x:row>
    <x:row r="110">
      <x:c r="A110" s="126" t="n">
        <x:v>46312.34670747685</x:v>
      </x:c>
      <x:c r="B110" s="127" t="str">
        <x:v>521597174507722</x:v>
      </x:c>
      <x:c r="C110" t="str">
        <x:v>BUY</x:v>
      </x:c>
      <x:c r="D110" s="104" t="n">
        <x:v>13.54</x:v>
      </x:c>
      <x:c r="E110" s="104" t="n">
        <x:v>80.035</x:v>
      </x:c>
      <x:c r="F110" s="103" t="n">
        <x:f>D110*E110</x:f>
        <x:v>1083.6738999999998</x:v>
      </x:c>
      <x:c r="G110" t="n">
        <x:v>8</x:v>
      </x:c>
      <x:c r="H110" s="127" t="str">
        <x:v>48096693.0547392294</x:v>
      </x:c>
      <x:c r="I110" s="127" t="str">
        <x:v>0xa9230592c51da70aaa9c0446bed2b502030800786010c5dc4cebb0e5841180f5</x:v>
      </x:c>
      <x:c r="J110" s="127" t="str">
        <x:v>577408518149</x:v>
      </x:c>
    </x:row>
    <x:row r="111">
      <x:c r="A111" s="126" t="n">
        <x:v>46312.34670747685</x:v>
      </x:c>
      <x:c r="B111" s="127" t="str">
        <x:v>303096603342610</x:v>
      </x:c>
      <x:c r="C111" t="str">
        <x:v>BUY</x:v>
      </x:c>
      <x:c r="D111" s="104" t="n">
        <x:v>27.08</x:v>
      </x:c>
      <x:c r="E111" s="104" t="n">
        <x:v>80.035</x:v>
      </x:c>
      <x:c r="F111" s="103" t="n">
        <x:f>D111*E111</x:f>
        <x:v>2167.3477999999996</x:v>
      </x:c>
      <x:c r="G111" t="n">
        <x:v>8</x:v>
      </x:c>
      <x:c r="H111" s="127" t="str">
        <x:v>48096706.5947392285</x:v>
      </x:c>
      <x:c r="I111" s="127" t="str">
        <x:v>0x57c5ebbd616cba62593f0446bed2b50203080101fc6fd934fb8e97102060944c</x:v>
      </x:c>
      <x:c r="J111" s="127" t="str">
        <x:v>577408518149</x:v>
      </x:c>
    </x:row>
    <x:row r="112">
      <x:c r="A112" s="126" t="n">
        <x:v>46312.377489074075</x:v>
      </x:c>
      <x:c r="B112" s="127" t="str">
        <x:v>37298112930639</x:v>
      </x:c>
      <x:c r="C112" t="str">
        <x:v>BUY</x:v>
      </x:c>
      <x:c r="D112" s="104" t="n">
        <x:v>0.08</x:v>
      </x:c>
      <x:c r="E112" s="104" t="n">
        <x:v>79.976</x:v>
      </x:c>
      <x:c r="F112" s="103" t="n">
        <x:f>D112*E112</x:f>
        <x:v>6.39808</x:v>
      </x:c>
      <x:c r="G112" t="n">
        <x:v>9</x:v>
      </x:c>
      <x:c r="H112" s="127" t="str">
        <x:v>48096733.6747392267</x:v>
      </x:c>
      <x:c r="I112" s="127" t="str">
        <x:v>0x0000000000000000000000000000000000000000000000000000000000000000</x:v>
      </x:c>
      <x:c r="J112" s="127" t="str">
        <x:v>577427695045</x:v>
      </x:c>
    </x:row>
    <x:row r="113">
      <x:c r="A113" s="126" t="n">
        <x:v>46312.37809135416</x:v>
      </x:c>
      <x:c r="B113" s="127" t="str">
        <x:v>618381881353180</x:v>
      </x:c>
      <x:c r="C113" t="str">
        <x:v>BUY</x:v>
      </x:c>
      <x:c r="D113" s="104" t="n">
        <x:v>24.87</x:v>
      </x:c>
      <x:c r="E113" s="104" t="n">
        <x:v>79.971</x:v>
      </x:c>
      <x:c r="F113" s="103" t="n">
        <x:f>D113*E113</x:f>
        <x:v>1988.8787700000003</x:v>
      </x:c>
      <x:c r="G113" t="n">
        <x:v>9</x:v>
      </x:c>
      <x:c r="H113" s="127" t="str">
        <x:v>48096733.7547392324</x:v>
      </x:c>
      <x:c r="I113" s="127" t="str">
        <x:v>0xa5ef20764952a6b0a7680446bf65eb02015e005be455c58249b7cbc90856809b</x:v>
      </x:c>
      <x:c r="J113" s="127" t="str">
        <x:v>577428123552</x:v>
      </x:c>
    </x:row>
    <x:row r="114">
      <x:c r="A114" s="126" t="n">
        <x:v>46312.38484986111</x:v>
      </x:c>
      <x:c r="B114" s="127" t="str">
        <x:v>489278100398149</x:v>
      </x:c>
      <x:c r="C114" t="str">
        <x:v>BUY</x:v>
      </x:c>
      <x:c r="D114" s="104" t="n">
        <x:v>0.75</x:v>
      </x:c>
      <x:c r="E114" s="104" t="n">
        <x:v>80.015</x:v>
      </x:c>
      <x:c r="F114" s="103" t="n">
        <x:f>D114*E114</x:f>
        <x:v>60.011250000000004</x:v>
      </x:c>
      <x:c r="G114" t="n">
        <x:v>9</x:v>
      </x:c>
      <x:c r="H114" s="127" t="str">
        <x:v>48096758.6247392297</x:v>
      </x:c>
      <x:c r="I114" s="127" t="str">
        <x:v>0x0000000000000000000000000000000000000000000000000000000000000000</x:v>
      </x:c>
      <x:c r="J114" s="127" t="str">
        <x:v>577432112727</x:v>
      </x:c>
    </x:row>
    <x:row r="115">
      <x:c r="A115" s="126" t="n">
        <x:v>46312.38512747685</x:v>
      </x:c>
      <x:c r="B115" s="127" t="str">
        <x:v>194902429017588</x:v>
      </x:c>
      <x:c r="C115" t="str">
        <x:v>BUY</x:v>
      </x:c>
      <x:c r="D115" s="104" t="n">
        <x:v>0.7</x:v>
      </x:c>
      <x:c r="E115" s="104" t="n">
        <x:v>79.997</x:v>
      </x:c>
      <x:c r="F115" s="103" t="n">
        <x:f>D115*E115</x:f>
        <x:v>55.997899999999994</x:v>
      </x:c>
      <x:c r="G115" t="n">
        <x:v>9</x:v>
      </x:c>
      <x:c r="H115" s="127" t="str">
        <x:v>48096759.3747392297</x:v>
      </x:c>
      <x:c r="I115" s="127" t="str">
        <x:v>0x0000000000000000000000000000000000000000000000000000000000000000</x:v>
      </x:c>
      <x:c r="J115" s="127" t="str">
        <x:v>577432306872</x:v>
      </x:c>
    </x:row>
    <x:row r="116">
      <x:c r="A116" s="126" t="n">
        <x:v>46312.38616909722</x:v>
      </x:c>
      <x:c r="B116" s="127" t="str">
        <x:v>715039441955793</x:v>
      </x:c>
      <x:c r="C116" t="str">
        <x:v>BUY</x:v>
      </x:c>
      <x:c r="D116" s="104" t="n">
        <x:v>0.5</x:v>
      </x:c>
      <x:c r="E116" s="104" t="n">
        <x:v>79.983</x:v>
      </x:c>
      <x:c r="F116" s="103" t="n">
        <x:f>D116*E116</x:f>
        <x:v>39.9915</x:v>
      </x:c>
      <x:c r="G116" t="n">
        <x:v>9</x:v>
      </x:c>
      <x:c r="H116" s="127" t="str">
        <x:v>48096760.0747392327</x:v>
      </x:c>
      <x:c r="I116" s="127" t="str">
        <x:v>0x0000000000000000000000000000000000000000000000000000000000000000</x:v>
      </x:c>
      <x:c r="J116" s="127" t="str">
        <x:v>577432937364</x:v>
      </x:c>
    </x:row>
    <x:row r="117">
      <x:c r="A117" s="126" t="n">
        <x:v>46312.38672340278</x:v>
      </x:c>
      <x:c r="B117" s="127" t="str">
        <x:v>708635305250450</x:v>
      </x:c>
      <x:c r="C117" t="str">
        <x:v>BUY</x:v>
      </x:c>
      <x:c r="D117" s="104" t="n">
        <x:v>13.59</x:v>
      </x:c>
      <x:c r="E117" s="104" t="n">
        <x:v>79.977</x:v>
      </x:c>
      <x:c r="F117" s="103" t="n">
        <x:f>D117*E117</x:f>
        <x:v>1086.88743</x:v>
      </x:c>
      <x:c r="G117" t="n">
        <x:v>9</x:v>
      </x:c>
      <x:c r="H117" s="127" t="str">
        <x:v>48096760.5747392327</x:v>
      </x:c>
      <x:c r="I117" s="127" t="str">
        <x:v>0x073a8bb738a0023808b40446bf8df0020242009cd3a3210aab033709f7a3dc22</x:v>
      </x:c>
      <x:c r="J117" s="127" t="str">
        <x:v>577433286722</x:v>
      </x:c>
    </x:row>
    <x:row r="118">
      <x:c r="A118" s="126" t="n">
        <x:v>46312.38815986111</x:v>
      </x:c>
      <x:c r="B118" s="127" t="str">
        <x:v>994432562402176</x:v>
      </x:c>
      <x:c r="C118" t="str">
        <x:v>BUY</x:v>
      </x:c>
      <x:c r="D118" s="104" t="n">
        <x:v>17.19</x:v>
      </x:c>
      <x:c r="E118" s="104" t="n">
        <x:v>79.958</x:v>
      </x:c>
      <x:c r="F118" s="103" t="n">
        <x:f>D118*E118</x:f>
        <x:v>1374.47802</x:v>
      </x:c>
      <x:c r="G118" t="n">
        <x:v>9</x:v>
      </x:c>
      <x:c r="H118" s="127" t="str">
        <x:v>48096774.1647392288</x:v>
      </x:c>
      <x:c r="I118" s="127" t="str">
        <x:v>0xc13ac4bff8921612c2b40446bf949a01c700dca5939534e465037012b795effd</x:v>
      </x:c>
      <x:c r="J118" s="127" t="str">
        <x:v>577434133060</x:v>
      </x:c>
    </x:row>
    <x:row r="119">
      <x:c r="A119" s="126" t="n">
        <x:v>46312.391892858795</x:v>
      </x:c>
      <x:c r="B119" s="127" t="str">
        <x:v>974134038756446</x:v>
      </x:c>
      <x:c r="C119" t="str">
        <x:v>BUY</x:v>
      </x:c>
      <x:c r="D119" s="104" t="n">
        <x:v>19.47</x:v>
      </x:c>
      <x:c r="E119" s="104" t="n">
        <x:v>80.009</x:v>
      </x:c>
      <x:c r="F119" s="103" t="n">
        <x:f>D119*E119</x:f>
        <x:v>1557.77523</x:v>
      </x:c>
      <x:c r="G119" t="n">
        <x:v>9</x:v>
      </x:c>
      <x:c r="H119" s="127" t="str">
        <x:v>48096791.3547392264</x:v>
      </x:c>
      <x:c r="I119" s="127" t="str">
        <x:v>0xb1268ff8266dc3a7b2a00446bfa5ca0204bc00ddc160e27954ef3b4ae5619d92</x:v>
      </x:c>
      <x:c r="J119" s="127" t="str">
        <x:v>577436411346</x:v>
      </x:c>
    </x:row>
    <x:row r="120">
      <x:c r="A120" s="126" t="n">
        <x:v>46312.391892858795</x:v>
      </x:c>
      <x:c r="B120" s="127" t="str">
        <x:v>569676684684391</x:v>
      </x:c>
      <x:c r="C120" t="str">
        <x:v>BUY</x:v>
      </x:c>
      <x:c r="D120" s="104" t="n">
        <x:v>52.96</x:v>
      </x:c>
      <x:c r="E120" s="104" t="n">
        <x:v>80.009</x:v>
      </x:c>
      <x:c r="F120" s="103" t="n">
        <x:f>D120*E120</x:f>
        <x:v>4237.27664</x:v>
      </x:c>
      <x:c r="G120" t="n">
        <x:v>9</x:v>
      </x:c>
      <x:c r="H120" s="127" t="str">
        <x:v>48096810.8247392327</x:v>
      </x:c>
      <x:c r="I120" s="127" t="str">
        <x:v>0x47c244d0f2e7d785493c0446bfa5ca0204c400b68deaf657eb8af023b1ebb16f</x:v>
      </x:c>
      <x:c r="J120" s="127" t="str">
        <x:v>577436411346</x:v>
      </x:c>
    </x:row>
    <x:row r="121">
      <x:c r="A121" s="126" t="n">
        <x:v>46312.391892858795</x:v>
      </x:c>
      <x:c r="B121" s="127" t="str">
        <x:v>255981289196924</x:v>
      </x:c>
      <x:c r="C121" t="str">
        <x:v>BUY</x:v>
      </x:c>
      <x:c r="D121" s="104" t="n">
        <x:v>52.55</x:v>
      </x:c>
      <x:c r="E121" s="104" t="n">
        <x:v>80.009</x:v>
      </x:c>
      <x:c r="F121" s="103" t="n">
        <x:f>D121*E121</x:f>
        <x:v>4204.472949999999</x:v>
      </x:c>
      <x:c r="G121" t="n">
        <x:v>9</x:v>
      </x:c>
      <x:c r="H121" s="127" t="str">
        <x:v>48096863.7847392336</x:v>
      </x:c>
      <x:c r="I121" s="127" t="str">
        <x:v>0x27cd251da57d41bc29460446bfa5ca0204d500034070608ecb95d07064711ba6</x:v>
      </x:c>
      <x:c r="J121" s="127" t="str">
        <x:v>577436411346</x:v>
      </x:c>
    </x:row>
    <x:row r="122">
      <x:c r="A122" s="126" t="n">
        <x:v>46312.41651934028</x:v>
      </x:c>
      <x:c r="B122" s="127" t="str">
        <x:v>833116461901347</x:v>
      </x:c>
      <x:c r="C122" t="str">
        <x:v>BUY</x:v>
      </x:c>
      <x:c r="D122" s="104" t="n">
        <x:v>16.89</x:v>
      </x:c>
      <x:c r="E122" s="104" t="n">
        <x:v>79.91</x:v>
      </x:c>
      <x:c r="F122" s="103" t="n">
        <x:f>D122*E122</x:f>
        <x:v>1349.6799</x:v>
      </x:c>
      <x:c r="G122" t="n">
        <x:v>9</x:v>
      </x:c>
      <x:c r="H122" s="127" t="str">
        <x:v>48096916.3347392306</x:v>
      </x:c>
      <x:c r="I122" s="127" t="str">
        <x:v>0xb9670950a6fbd90abae00446c017bc020373003641fef7dc5d2fb4a365ffb2f5</x:v>
      </x:c>
      <x:c r="J122" s="127" t="str">
        <x:v>577452206823</x:v>
      </x:c>
    </x:row>
    <x:row r="123">
      <x:c r="A123" s="126" t="n">
        <x:v>46312.41651934028</x:v>
      </x:c>
      <x:c r="B123" s="127" t="str">
        <x:v>16869376872619</x:v>
      </x:c>
      <x:c r="C123" t="str">
        <x:v>BUY</x:v>
      </x:c>
      <x:c r="D123" s="104" t="n">
        <x:v>48.42</x:v>
      </x:c>
      <x:c r="E123" s="104" t="n">
        <x:v>79.91</x:v>
      </x:c>
      <x:c r="F123" s="103" t="n">
        <x:f>D123*E123</x:f>
        <x:v>3869.2422</x:v>
      </x:c>
      <x:c r="G123" t="n">
        <x:v>9</x:v>
      </x:c>
      <x:c r="H123" s="127" t="str">
        <x:v>48096933.2247392312</x:v>
      </x:c>
      <x:c r="I123" s="127" t="str">
        <x:v>0x1f0df686da1e5e0220870446c017bc020375006c75117cd4c2d6a1d9991237ec</x:v>
      </x:c>
      <x:c r="J123" s="127" t="str">
        <x:v>577452206823</x:v>
      </x:c>
    </x:row>
    <x:row r="124">
      <x:c r="A124" s="126" t="n">
        <x:v>46312.41651934028</x:v>
      </x:c>
      <x:c r="B124" s="127" t="str">
        <x:v>835937384502668</x:v>
      </x:c>
      <x:c r="C124" t="str">
        <x:v>BUY</x:v>
      </x:c>
      <x:c r="D124" s="104" t="n">
        <x:v>29.55</x:v>
      </x:c>
      <x:c r="E124" s="104" t="n">
        <x:v>79.91</x:v>
      </x:c>
      <x:c r="F124" s="103" t="n">
        <x:f>D124*E124</x:f>
        <x:v>2361.3405</x:v>
      </x:c>
      <x:c r="G124" t="n">
        <x:v>9</x:v>
      </x:c>
      <x:c r="H124" s="127" t="str">
        <x:v>48096981.644739233</x:v>
      </x:c>
      <x:c r="I124" s="127" t="str">
        <x:v>0x9d2f478e59e4aa6c9ea90446c017bc02037a0073f4e7c93e40f7f2e118e88457</x:v>
      </x:c>
      <x:c r="J124" s="127" t="str">
        <x:v>577452206823</x:v>
      </x:c>
    </x:row>
    <x:row r="125">
      <x:c r="A125" s="126" t="n">
        <x:v>46312.41651934028</x:v>
      </x:c>
      <x:c r="B125" s="127" t="str">
        <x:v>443034447409046</x:v>
      </x:c>
      <x:c r="C125" t="str">
        <x:v>BUY</x:v>
      </x:c>
      <x:c r="D125" s="104" t="n">
        <x:v>13.86</x:v>
      </x:c>
      <x:c r="E125" s="104" t="n">
        <x:v>79.91</x:v>
      </x:c>
      <x:c r="F125" s="103" t="n">
        <x:f>D125*E125</x:f>
        <x:v>1107.5526</x:v>
      </x:c>
      <x:c r="G125" t="n">
        <x:v>9</x:v>
      </x:c>
      <x:c r="H125" s="127" t="str">
        <x:v>48097011.19473923</x:v>
      </x:c>
      <x:c r="I125" s="127" t="str">
        <x:v>0x5002be297375ece8517c0446c017bc02037b000f0e790bbaf3cb697c3279c6d2</x:v>
      </x:c>
      <x:c r="J125" s="127" t="str">
        <x:v>577452206823</x:v>
      </x:c>
    </x:row>
    <x:row r="126">
      <x:c r="A126" s="126" t="n">
        <x:v>46312.41652090278</x:v>
      </x:c>
      <x:c r="B126" s="127" t="str">
        <x:v>141217784136008</x:v>
      </x:c>
      <x:c r="C126" t="str">
        <x:v>BUY</x:v>
      </x:c>
      <x:c r="D126" s="104" t="n">
        <x:v>16.42</x:v>
      </x:c>
      <x:c r="E126" s="104" t="n">
        <x:v>79.91</x:v>
      </x:c>
      <x:c r="F126" s="103" t="n">
        <x:f>D126*E126</x:f>
        <x:v>1312.1222</x:v>
      </x:c>
      <x:c r="G126" t="n">
        <x:v>9</x:v>
      </x:c>
      <x:c r="H126" s="127" t="str">
        <x:v>48097025.0547392294</x:v>
      </x:c>
      <x:c r="I126" s="127" t="str">
        <x:v>0x13a6c69c7322019015200446c017be0202a400820e252062b76f71ef3225db7a</x:v>
      </x:c>
      <x:c r="J126" s="127" t="str">
        <x:v>577452206823</x:v>
      </x:c>
    </x:row>
    <x:row r="127">
      <x:c r="A127" s="126" t="n">
        <x:v>46312.44083248843</x:v>
      </x:c>
      <x:c r="B127" s="127" t="str">
        <x:v>901724493785112</x:v>
      </x:c>
      <x:c r="C127" t="str">
        <x:v>BUY</x:v>
      </x:c>
      <x:c r="D127" s="104" t="n">
        <x:v>12.84</x:v>
      </x:c>
      <x:c r="E127" s="104" t="n">
        <x:v>79.708</x:v>
      </x:c>
      <x:c r="F127" s="103" t="n">
        <x:f>D127*E127</x:f>
        <x:v>1023.4507199999999</x:v>
      </x:c>
      <x:c r="G127" t="n">
        <x:v>10</x:v>
      </x:c>
      <x:c r="H127" s="127" t="str">
        <x:v>48097041.4747392312</x:v>
      </x:c>
      <x:c r="I127" s="127" t="str">
        <x:v>0x75006b7f273791d8767a0446c0894c0202470064c23ab0aa18c916d1e63b6bc3</x:v>
      </x:c>
      <x:c r="J127" s="127" t="str">
        <x:v>577468734244</x:v>
      </x:c>
    </x:row>
    <x:row r="128">
      <x:c r="A128" s="126" t="n">
        <x:v>46312.44083248843</x:v>
      </x:c>
      <x:c r="B128" s="127" t="str">
        <x:v>983806158667245</x:v>
      </x:c>
      <x:c r="C128" t="str">
        <x:v>BUY</x:v>
      </x:c>
      <x:c r="D128" s="104" t="n">
        <x:v>112.61</x:v>
      </x:c>
      <x:c r="E128" s="104" t="n">
        <x:v>79.708</x:v>
      </x:c>
      <x:c r="F128" s="103" t="n">
        <x:f>D128*E128</x:f>
        <x:v>8975.917879999999</x:v>
      </x:c>
      <x:c r="G128" t="n">
        <x:v>10</x:v>
      </x:c>
      <x:c r="H128" s="127" t="str">
        <x:v>48097054.3147392273</x:v>
      </x:c>
      <x:c r="I128" s="127" t="str">
        <x:v>0x27d3e21a40c8d454294d0446c0894c02024800ffdbcbf326cb9c8d6cffccae3e</x:v>
      </x:c>
      <x:c r="J128" s="127" t="str">
        <x:v>577468734244</x:v>
      </x:c>
    </x:row>
    <x:row r="129">
      <x:c r="A129" s="126" t="n">
        <x:v>46312.46672528935</x:v>
      </x:c>
      <x:c r="B129" s="127" t="str">
        <x:v>798006316102116</x:v>
      </x:c>
      <x:c r="C129" t="str">
        <x:v>BUY</x:v>
      </x:c>
      <x:c r="D129" s="104" t="n">
        <x:v>0.69</x:v>
      </x:c>
      <x:c r="E129" s="104" t="n">
        <x:v>79.624</x:v>
      </x:c>
      <x:c r="F129" s="103" t="n">
        <x:f>D129*E129</x:f>
        <x:v>54.94055999999999</x:v>
      </x:c>
      <x:c r="G129" t="n">
        <x:v>11</x:v>
      </x:c>
      <x:c r="H129" s="127" t="str">
        <x:v>48097166.9247392267</x:v>
      </x:c>
      <x:c r="I129" s="127" t="str">
        <x:v>0x0000000000000000000000000000000000000000000000000000000000000000</x:v>
      </x:c>
      <x:c r="J129" s="127" t="str">
        <x:v>577484851579</x:v>
      </x:c>
    </x:row>
    <x:row r="130">
      <x:c r="A130" s="126" t="n">
        <x:v>46312.466759814815</x:v>
      </x:c>
      <x:c r="B130" s="127" t="str">
        <x:v>20897130774879</x:v>
      </x:c>
      <x:c r="C130" t="str">
        <x:v>BUY</x:v>
      </x:c>
      <x:c r="D130" s="104" t="n">
        <x:v>0.99</x:v>
      </x:c>
      <x:c r="E130" s="104" t="n">
        <x:v>79.624</x:v>
      </x:c>
      <x:c r="F130" s="103" t="n">
        <x:f>D130*E130</x:f>
        <x:v>78.82776</x:v>
      </x:c>
      <x:c r="G130" t="n">
        <x:v>11</x:v>
      </x:c>
      <x:c r="H130" s="127" t="str">
        <x:v>48097167.6147392318</x:v>
      </x:c>
      <x:c r="I130" s="127" t="str">
        <x:v>0x0000000000000000000000000000000000000000000000000000000000000000</x:v>
      </x:c>
      <x:c r="J130" s="127" t="str">
        <x:v>577484869100</x:v>
      </x:c>
    </x:row>
    <x:row r="131">
      <x:c r="A131" s="126" t="n">
        <x:v>46312.466813576386</x:v>
      </x:c>
      <x:c r="B131" s="127" t="str">
        <x:v>210722704694725</x:v>
      </x:c>
      <x:c r="C131" t="str">
        <x:v>BUY</x:v>
      </x:c>
      <x:c r="D131" s="104" t="n">
        <x:v>78.95</x:v>
      </x:c>
      <x:c r="E131" s="104" t="n">
        <x:v>79.621</x:v>
      </x:c>
      <x:c r="F131" s="103" t="n">
        <x:f>D131*E131</x:f>
        <x:v>6286.07795</x:v>
      </x:c>
      <x:c r="G131" t="n">
        <x:v>11</x:v>
      </x:c>
      <x:c r="H131" s="127" t="str">
        <x:v>48097168.6047392264</x:v>
      </x:c>
      <x:c r="I131" s="127" t="str">
        <x:v>0xe58535028b997541e6fe0446c1031101e4004ce8269c9413894de0554a9d4f2c</x:v>
      </x:c>
      <x:c r="J131" s="127" t="str">
        <x:v>577484895350</x:v>
      </x:c>
    </x:row>
    <x:row r="132">
      <x:c r="A132" s="126" t="n">
        <x:v>46312.466813576386</x:v>
      </x:c>
      <x:c r="B132" s="127" t="str">
        <x:v>244174143748619</x:v>
      </x:c>
      <x:c r="C132" t="str">
        <x:v>BUY</x:v>
      </x:c>
      <x:c r="D132" s="104" t="n">
        <x:v>46.64</x:v>
      </x:c>
      <x:c r="E132" s="104" t="n">
        <x:v>79.621</x:v>
      </x:c>
      <x:c r="F132" s="103" t="n">
        <x:f>D132*E132</x:f>
        <x:v>3713.52344</x:v>
      </x:c>
      <x:c r="G132" t="n">
        <x:v>11</x:v>
      </x:c>
      <x:c r="H132" s="127" t="str">
        <x:v>48097247.5547392294</x:v>
      </x:c>
      <x:c r="I132" s="127" t="str">
        <x:v>0x9858ab9da52ab7bd99d20446c1031101e500c383402dd68f3c2156f0642e91a8</x:v>
      </x:c>
      <x:c r="J132" s="127" t="str">
        <x:v>577484895350</x:v>
      </x:c>
    </x:row>
    <x:row r="133">
      <x:c r="A133" s="126" t="n">
        <x:v>46312.48762800926</x:v>
      </x:c>
      <x:c r="B133" s="127" t="str">
        <x:v>424388880373277</x:v>
      </x:c>
      <x:c r="C133" t="str">
        <x:v>BUY</x:v>
      </x:c>
      <x:c r="D133" s="104" t="n">
        <x:v>0.75</x:v>
      </x:c>
      <x:c r="E133" s="104" t="n">
        <x:v>79.221</x:v>
      </x:c>
      <x:c r="F133" s="103" t="n">
        <x:f>D133*E133</x:f>
        <x:v>59.41575</x:v>
      </x:c>
      <x:c r="G133" t="n">
        <x:v>11</x:v>
      </x:c>
      <x:c r="H133" s="127" t="str">
        <x:v>48097294.19473923</x:v>
      </x:c>
      <x:c r="I133" s="127" t="str">
        <x:v>0x0000000000000000000000000000000000000000000000000000000000000000</x:v>
      </x:c>
      <x:c r="J133" s="127" t="str">
        <x:v>577497757879</x:v>
      </x:c>
    </x:row>
    <x:row r="134">
      <x:c r="A134" s="126" t="n">
        <x:v>46312.487886331015</x:v>
      </x:c>
      <x:c r="B134" s="127" t="str">
        <x:v>183924220570844</x:v>
      </x:c>
      <x:c r="C134" t="str">
        <x:v>BUY</x:v>
      </x:c>
      <x:c r="D134" s="104" t="n">
        <x:v>0.03</x:v>
      </x:c>
      <x:c r="E134" s="104" t="n">
        <x:v>79.22</x:v>
      </x:c>
      <x:c r="F134" s="103" t="n">
        <x:f>D134*E134</x:f>
        <x:v>2.3766</x:v>
      </x:c>
      <x:c r="G134" t="n">
        <x:v>11</x:v>
      </x:c>
      <x:c r="H134" s="127" t="str">
        <x:v>48097294.94473923</x:v>
      </x:c>
      <x:c r="I134" s="127" t="str">
        <x:v>0xcf50d8ee8f68e140d0ca0446c165af02019300d42a6c0012731984414e6cbb2b</x:v>
      </x:c>
      <x:c r="J134" s="127" t="str">
        <x:v>577497909039</x:v>
      </x:c>
    </x:row>
    <x:row r="135">
      <x:c r="A135" s="126" t="n">
        <x:v>46312.48790542824</x:v>
      </x:c>
      <x:c r="B135" s="127" t="str">
        <x:v>537474860442977</x:v>
      </x:c>
      <x:c r="C135" t="str">
        <x:v>BUY</x:v>
      </x:c>
      <x:c r="D135" s="104" t="n">
        <x:v>0.7</x:v>
      </x:c>
      <x:c r="E135" s="104" t="n">
        <x:v>79.22</x:v>
      </x:c>
      <x:c r="F135" s="103" t="n">
        <x:f>D135*E135</x:f>
        <x:v>55.45399999999999</x:v>
      </x:c>
      <x:c r="G135" t="n">
        <x:v>11</x:v>
      </x:c>
      <x:c r="H135" s="127" t="str">
        <x:v>48097294.9747392312</x:v>
      </x:c>
      <x:c r="I135" s="127" t="str">
        <x:v>0x04463cc39f3db61e05bf0446c165c60201e500a93a30d4f0a80ee8165e319008</x:v>
      </x:c>
      <x:c r="J135" s="127" t="str">
        <x:v>577497922909</x:v>
      </x:c>
    </x:row>
    <x:row r="136">
      <x:c r="A136" s="126" t="n">
        <x:v>46312.487923877314</x:v>
      </x:c>
      <x:c r="B136" s="127" t="str">
        <x:v>464309156649145</x:v>
      </x:c>
      <x:c r="C136" t="str">
        <x:v>BUY</x:v>
      </x:c>
      <x:c r="D136" s="104" t="n">
        <x:v>0.02</x:v>
      </x:c>
      <x:c r="E136" s="104" t="n">
        <x:v>79.22</x:v>
      </x:c>
      <x:c r="F136" s="103" t="n">
        <x:f>D136*E136</x:f>
        <x:v>1.5844</x:v>
      </x:c>
      <x:c r="G136" t="n">
        <x:v>11</x:v>
      </x:c>
      <x:c r="H136" s="127" t="str">
        <x:v>48097295.6747392267</x:v>
      </x:c>
      <x:c r="I136" s="127" t="str">
        <x:v>0xb1acff747eace055b3260446c165dc020106005a19afff275575aac73da0ba40</x:v>
      </x:c>
      <x:c r="J136" s="127" t="str">
        <x:v>577497930545</x:v>
      </x:c>
    </x:row>
    <x:row r="137">
      <x:c r="A137" s="126" t="n">
        <x:v>46312.48793939815</x:v>
      </x:c>
      <x:c r="B137" s="127" t="str">
        <x:v>200193170752132</x:v>
      </x:c>
      <x:c r="C137" t="str">
        <x:v>BUY</x:v>
      </x:c>
      <x:c r="D137" s="104" t="n">
        <x:v>24.42</x:v>
      </x:c>
      <x:c r="E137" s="104" t="n">
        <x:v>79.212</x:v>
      </x:c>
      <x:c r="F137" s="103" t="n">
        <x:f>D137*E137</x:f>
        <x:v>1934.3570400000003</x:v>
      </x:c>
      <x:c r="G137" t="n">
        <x:v>11</x:v>
      </x:c>
      <x:c r="H137" s="127" t="str">
        <x:v>48097295.69473923</x:v>
      </x:c>
      <x:c r="I137" s="127" t="str">
        <x:v>0x4157e8b4c0e2f82642d10446c165f0020166009a5be616f8e52094077fe6d210</x:v>
      </x:c>
      <x:c r="J137" s="127" t="str">
        <x:v>577497938265</x:v>
      </x:c>
    </x:row>
    <x:row r="138">
      <x:c r="A138" s="126" t="n">
        <x:v>46312.48794018519</x:v>
      </x:c>
      <x:c r="B138" s="127" t="str">
        <x:v>1101049951708891</x:v>
      </x:c>
      <x:c r="C138" t="str">
        <x:v>BUY</x:v>
      </x:c>
      <x:c r="D138" s="104" t="n">
        <x:v>1</x:v>
      </x:c>
      <x:c r="E138" s="104" t="n">
        <x:v>79.212</x:v>
      </x:c>
      <x:c r="F138" s="103" t="n">
        <x:f>D138*E138</x:f>
        <x:v>79.212</x:v>
      </x:c>
      <x:c r="G138" t="n">
        <x:v>11</x:v>
      </x:c>
      <x:c r="H138" s="127" t="str">
        <x:v>48097320.1147392318</x:v>
      </x:c>
      <x:c r="I138" s="127" t="str">
        <x:v>0x0000000000000000000000000000000000000000000000000000000000000000</x:v>
      </x:c>
      <x:c r="J138" s="127" t="str">
        <x:v>577497938265</x:v>
      </x:c>
    </x:row>
    <x:row r="139">
      <x:c r="A139" s="126" t="n">
        <x:v>46312.49048501157</x:v>
      </x:c>
      <x:c r="B139" s="127" t="str">
        <x:v>1012567092650592</x:v>
      </x:c>
      <x:c r="C139" t="str">
        <x:v>BUY</x:v>
      </x:c>
      <x:c r="D139" s="104" t="n">
        <x:v>15.85</x:v>
      </x:c>
      <x:c r="E139" s="104" t="n">
        <x:v>78.957</x:v>
      </x:c>
      <x:c r="F139" s="103" t="n">
        <x:f>D139*E139</x:f>
        <x:v>1251.4684499999998</x:v>
      </x:c>
      <x:c r="G139" t="n">
        <x:v>11</x:v>
      </x:c>
      <x:c r="H139" s="127" t="str">
        <x:v>48097321.1147392318</x:v>
      </x:c>
      <x:c r="I139" s="127" t="str">
        <x:v>0xb0326a3ee090157cb1ac0446c1718d02014800247b93344e53fb15919f93ef67</x:v>
      </x:c>
      <x:c r="J139" s="127" t="str">
        <x:v>577499475728</x:v>
      </x:c>
    </x:row>
    <x:row r="140">
      <x:c r="A140" s="126" t="n">
        <x:v>46312.49195872685</x:v>
      </x:c>
      <x:c r="B140" s="127" t="str">
        <x:v>1051072230092194</x:v>
      </x:c>
      <x:c r="C140" t="str">
        <x:v>BUY</x:v>
      </x:c>
      <x:c r="D140" s="104" t="n">
        <x:v>0.01</x:v>
      </x:c>
      <x:c r="E140" s="104" t="n">
        <x:v>78.956</x:v>
      </x:c>
      <x:c r="F140" s="103" t="n">
        <x:f>D140*E140</x:f>
        <x:v>0.78956</x:v>
      </x:c>
      <x:c r="G140" t="n">
        <x:v>11</x:v>
      </x:c>
      <x:c r="H140" s="127" t="str">
        <x:v>48097336.9647392333</x:v>
      </x:c>
      <x:c r="I140" s="127" t="str">
        <x:v>0xd68d12dedcc3ebb6d8060446c1785d01f3002ac477c70a887a55be319bc7c5a1</x:v>
      </x:c>
      <x:c r="J140" s="127" t="str">
        <x:v>577500313128</x:v>
      </x:c>
    </x:row>
    <x:row r="141">
      <x:c r="A141" s="126" t="n">
        <x:v>46312.49199851852</x:v>
      </x:c>
      <x:c r="B141" s="127" t="str">
        <x:v>875625878615533</x:v>
      </x:c>
      <x:c r="C141" t="str">
        <x:v>BUY</x:v>
      </x:c>
      <x:c r="D141" s="104" t="n">
        <x:v>25.35</x:v>
      </x:c>
      <x:c r="E141" s="104" t="n">
        <x:v>78.952</x:v>
      </x:c>
      <x:c r="F141" s="103" t="n">
        <x:f>D141*E141</x:f>
        <x:v>2001.4332000000002</x:v>
      </x:c>
      <x:c r="G141" t="n">
        <x:v>11</x:v>
      </x:c>
      <x:c r="H141" s="127" t="str">
        <x:v>48097336.9747392312</x:v>
      </x:c>
      <x:c r="I141" s="127" t="str">
        <x:v>0xa03873e912fd8e15a1b20446c1789002010f00ceadf0ace744011f3bd1f16800</x:v>
      </x:c>
      <x:c r="J141" s="127" t="str">
        <x:v>577500329064</x:v>
      </x:c>
    </x:row>
    <x:row r="142">
      <x:c r="A142" s="126" t="n">
        <x:v>46312.49589121528</x:v>
      </x:c>
      <x:c r="B142" s="127" t="str">
        <x:v>399592104591262</x:v>
      </x:c>
      <x:c r="C142" t="str">
        <x:v>BUY</x:v>
      </x:c>
      <x:c r="D142" s="104" t="n">
        <x:v>0.69</x:v>
      </x:c>
      <x:c r="E142" s="104" t="n">
        <x:v>78.927</x:v>
      </x:c>
      <x:c r="F142" s="103" t="n">
        <x:f>D142*E142</x:f>
        <x:v>54.45963</x:v>
      </x:c>
      <x:c r="G142" t="n">
        <x:v>11</x:v>
      </x:c>
      <x:c r="H142" s="127" t="str">
        <x:v>48097362.3247392327</x:v>
      </x:c>
      <x:c r="I142" s="127" t="str">
        <x:v>0x0000000000000000000000000000000000000000000000000000000000000000</x:v>
      </x:c>
      <x:c r="J142" s="127" t="str">
        <x:v>577502597749</x:v>
      </x:c>
    </x:row>
    <x:row r="143">
      <x:c r="A143" s="126" t="n">
        <x:v>46312.49701789352</x:v>
      </x:c>
      <x:c r="B143" s="127" t="str">
        <x:v>987524520129468</x:v>
      </x:c>
      <x:c r="C143" t="str">
        <x:v>BUY</x:v>
      </x:c>
      <x:c r="D143" s="104" t="n">
        <x:v>16.35</x:v>
      </x:c>
      <x:c r="E143" s="104" t="n">
        <x:v>78.914</x:v>
      </x:c>
      <x:c r="F143" s="103" t="n">
        <x:f>D143*E143</x:f>
        <x:v>1290.2439000000002</x:v>
      </x:c>
      <x:c r="G143" t="n">
        <x:v>11</x:v>
      </x:c>
      <x:c r="H143" s="127" t="str">
        <x:v>48097363.0147392303</x:v>
      </x:c>
      <x:c r="I143" s="127" t="str">
        <x:v>0x21c1d51f5e458f37233b0446c190080202270101f948ae09c58a80721d496921</x:v>
      </x:c>
      <x:c r="J143" s="127" t="str">
        <x:v>577503328017</x:v>
      </x:c>
    </x:row>
    <x:row r="144">
      <x:c r="A144" s="126" t="n">
        <x:v>46312.49701789352</x:v>
      </x:c>
      <x:c r="B144" s="127" t="str">
        <x:v>704947602034216</x:v>
      </x:c>
      <x:c r="C144" t="str">
        <x:v>BUY</x:v>
      </x:c>
      <x:c r="D144" s="104" t="n">
        <x:v>16.35</x:v>
      </x:c>
      <x:c r="E144" s="104" t="n">
        <x:v>78.914</x:v>
      </x:c>
      <x:c r="F144" s="103" t="n">
        <x:f>D144*E144</x:f>
        <x:v>1290.2439000000002</x:v>
      </x:c>
      <x:c r="G144" t="n">
        <x:v>11</x:v>
      </x:c>
      <x:c r="H144" s="127" t="str">
        <x:v>48097379.3647392318</x:v>
      </x:c>
      <x:c r="I144" s="127" t="str">
        <x:v>0xd064bb49fa94a28ed1de0446c1900802022701029597c160742d669cb9987c79</x:v>
      </x:c>
      <x:c r="J144" s="127" t="str">
        <x:v>577503328017</x:v>
      </x:c>
    </x:row>
    <x:row r="145">
      <x:c r="A145" s="126" t="n">
        <x:v>46312.49701789352</x:v>
      </x:c>
      <x:c r="B145" s="127" t="str">
        <x:v>1117543068159274</x:v>
      </x:c>
      <x:c r="C145" t="str">
        <x:v>BUY</x:v>
      </x:c>
      <x:c r="D145" s="104" t="n">
        <x:v>7.31</x:v>
      </x:c>
      <x:c r="E145" s="104" t="n">
        <x:v>78.914</x:v>
      </x:c>
      <x:c r="F145" s="103" t="n">
        <x:f>D145*E145</x:f>
        <x:v>576.8613399999999</x:v>
      </x:c>
      <x:c r="G145" t="n">
        <x:v>11</x:v>
      </x:c>
      <x:c r="H145" s="127" t="str">
        <x:v>48097395.7147392333</x:v>
      </x:c>
      <x:c r="I145" s="127" t="str">
        <x:v>0x7f07a17496e3b5e680810446c19008020227010331e6d4b822d04cc755e78fd1</x:v>
      </x:c>
      <x:c r="J145" s="127" t="str">
        <x:v>577503328017</x:v>
      </x:c>
    </x:row>
    <x:row r="146">
      <x:c r="A146" s="126" t="n">
        <x:v>46312.497020138886</x:v>
      </x:c>
      <x:c r="B146" s="127" t="str">
        <x:v>49987626420520</x:v>
      </x:c>
      <x:c r="C146" t="str">
        <x:v>BUY</x:v>
      </x:c>
      <x:c r="D146" s="104" t="n">
        <x:v>16.35</x:v>
      </x:c>
      <x:c r="E146" s="104" t="n">
        <x:v>78.914</x:v>
      </x:c>
      <x:c r="F146" s="103" t="n">
        <x:f>D146*E146</x:f>
        <x:v>1290.2439000000002</x:v>
      </x:c>
      <x:c r="G146" t="n">
        <x:v>11</x:v>
      </x:c>
      <x:c r="H146" s="127" t="str">
        <x:v>48097403.0247392282</x:v>
      </x:c>
      <x:c r="I146" s="127" t="str">
        <x:v>0x28baeae3e3001c742a340446c1900b02041100c97e033b46cc839636a203f65e</x:v>
      </x:c>
      <x:c r="J146" s="127" t="str">
        <x:v>577503328017</x:v>
      </x:c>
    </x:row>
    <x:row r="147">
      <x:c r="A147" s="126" t="n">
        <x:v>46312.497020138886</x:v>
      </x:c>
      <x:c r="B147" s="127" t="str">
        <x:v>1013496416668901</x:v>
      </x:c>
      <x:c r="C147" t="str">
        <x:v>BUY</x:v>
      </x:c>
      <x:c r="D147" s="104" t="n">
        <x:v>8.17</x:v>
      </x:c>
      <x:c r="E147" s="104" t="n">
        <x:v>78.914</x:v>
      </x:c>
      <x:c r="F147" s="103" t="n">
        <x:f>D147*E147</x:f>
        <x:v>644.72738</x:v>
      </x:c>
      <x:c r="G147" t="n">
        <x:v>11</x:v>
      </x:c>
      <x:c r="H147" s="127" t="str">
        <x:v>48097419.3747392297</x:v>
      </x:c>
      <x:c r="I147" s="127" t="str">
        <x:v>0xd75dd10e7f5f2fcbd8d70446c1900b02041101011a524e9d7b267c613e5309b6</x:v>
      </x:c>
      <x:c r="J147" s="127" t="str">
        <x:v>577503328017</x:v>
      </x:c>
    </x:row>
    <x:row r="148">
      <x:c r="A148" s="126" t="n">
        <x:v>46312.50010603009</x:v>
      </x:c>
      <x:c r="B148" s="127" t="str">
        <x:v>548498696910831</x:v>
      </x:c>
      <x:c r="C148" t="str">
        <x:v>BUY</x:v>
      </x:c>
      <x:c r="D148" s="104" t="n">
        <x:v>8.34</x:v>
      </x:c>
      <x:c r="E148" s="104" t="n">
        <x:v>78.855</x:v>
      </x:c>
      <x:c r="F148" s="103" t="n">
        <x:f>D148*E148</x:f>
        <x:v>657.6507</x:v>
      </x:c>
      <x:c r="G148" t="n">
        <x:v>12</x:v>
      </x:c>
      <x:c r="H148" s="127" t="str">
        <x:v>48097427.5447392315</x:v>
      </x:c>
      <x:c r="I148" s="127" t="str">
        <x:v>0xb20a7e82f616c25ab3840446c19ee402016d00689119e12c55d329d5b51a9c45</x:v>
      </x:c>
      <x:c r="J148" s="127" t="str">
        <x:v>577505188560</x:v>
      </x:c>
    </x:row>
    <x:row r="149">
      <x:c r="A149" s="126" t="n">
        <x:v>46312.500108472224</x:v>
      </x:c>
      <x:c r="B149" s="127" t="str">
        <x:v>531095775599701</x:v>
      </x:c>
      <x:c r="C149" t="str">
        <x:v>BUY</x:v>
      </x:c>
      <x:c r="D149" s="104" t="n">
        <x:v>14.57</x:v>
      </x:c>
      <x:c r="E149" s="104" t="n">
        <x:v>78.855</x:v>
      </x:c>
      <x:c r="F149" s="103" t="n">
        <x:f>D149*E149</x:f>
        <x:v>1148.9173500000002</x:v>
      </x:c>
      <x:c r="G149" t="n">
        <x:v>12</x:v>
      </x:c>
      <x:c r="H149" s="127" t="str">
        <x:v>48097435.8847392276</x:v>
      </x:c>
      <x:c r="I149" s="127" t="str">
        <x:v>0x564fd01d36b8181b57c90446c19ee70202b80002d1bb36edfa187b6ff5bbf205</x:v>
      </x:c>
      <x:c r="J149" s="127" t="str">
        <x:v>577505188560</x:v>
      </x:c>
    </x:row>
    <x:row r="150">
      <x:c r="A150" s="126" t="n">
        <x:v>46312.500108472224</x:v>
      </x:c>
      <x:c r="B150" s="127" t="str">
        <x:v>1100403124301282</x:v>
      </x:c>
      <x:c r="C150" t="str">
        <x:v>BUY</x:v>
      </x:c>
      <x:c r="D150" s="104" t="n">
        <x:v>65.08</x:v>
      </x:c>
      <x:c r="E150" s="104" t="n">
        <x:v>78.855</x:v>
      </x:c>
      <x:c r="F150" s="103" t="n">
        <x:f>D150*E150</x:f>
        <x:v>5131.8834</x:v>
      </x:c>
      <x:c r="G150" t="n">
        <x:v>12</x:v>
      </x:c>
      <x:c r="H150" s="127" t="str">
        <x:v>48097450.4547392279</x:v>
      </x:c>
      <x:c r="I150" s="127" t="str">
        <x:v>0x092346b850495a970a9d0446c19ee70202b9009deb4c7969acebf20b0f4d3481</x:v>
      </x:c>
      <x:c r="J150" s="127" t="str">
        <x:v>577505188560</x:v>
      </x:c>
    </x:row>
    <x:row r="151">
      <x:c r="A151" s="126" t="n">
        <x:v>46312.500108472224</x:v>
      </x:c>
      <x:c r="B151" s="127" t="str">
        <x:v>989686799213692</x:v>
      </x:c>
      <x:c r="C151" t="str">
        <x:v>BUY</x:v>
      </x:c>
      <x:c r="D151" s="104" t="n">
        <x:v>38.82</x:v>
      </x:c>
      <x:c r="E151" s="104" t="n">
        <x:v>78.855</x:v>
      </x:c>
      <x:c r="F151" s="103" t="n">
        <x:f>D151*E151</x:f>
        <x:v>3061.1511</x:v>
      </x:c>
      <x:c r="G151" t="n">
        <x:v>12</x:v>
      </x:c>
      <x:c r="H151" s="127" t="str">
        <x:v>48097515.5347392336</x:v>
      </x:c>
      <x:c r="I151" s="127" t="str">
        <x:v>0xbbf6bd5369da9d12bd700446c19ee70202ba003904ddbbe45fbf68a628de76fd</x:v>
      </x:c>
      <x:c r="J151" s="127" t="str">
        <x:v>577505188560</x:v>
      </x:c>
    </x:row>
    <x:row r="152">
      <x:c r="A152" s="126" t="n">
        <x:v>46312.51123891204</x:v>
      </x:c>
      <x:c r="B152" s="127" t="str">
        <x:v>165131240005577</x:v>
      </x:c>
      <x:c r="C152" t="str">
        <x:v>BUY</x:v>
      </x:c>
      <x:c r="D152" s="104" t="n">
        <x:v>0.75</x:v>
      </x:c>
      <x:c r="E152" s="104" t="n">
        <x:v>78.663</x:v>
      </x:c>
      <x:c r="F152" s="103" t="n">
        <x:f>D152*E152</x:f>
        <x:v>58.997249999999994</x:v>
      </x:c>
      <x:c r="G152" t="n">
        <x:v>12</x:v>
      </x:c>
      <x:c r="H152" s="127" t="str">
        <x:v>48097554.3547392264</x:v>
      </x:c>
      <x:c r="I152" s="127" t="str">
        <x:v>0x0000000000000000000000000000000000000000000000000000000000000000</x:v>
      </x:c>
      <x:c r="J152" s="127" t="str">
        <x:v>577513284030</x:v>
      </x:c>
    </x:row>
    <x:row r="153">
      <x:c r="A153" s="126" t="n">
        <x:v>46312.511256122685</x:v>
      </x:c>
      <x:c r="B153" s="127" t="str">
        <x:v>484304250823705</x:v>
      </x:c>
      <x:c r="C153" t="str">
        <x:v>BUY</x:v>
      </x:c>
      <x:c r="D153" s="104" t="n">
        <x:v>59.44</x:v>
      </x:c>
      <x:c r="E153" s="104" t="n">
        <x:v>78.66</x:v>
      </x:c>
      <x:c r="F153" s="103" t="n">
        <x:f>D153*E153</x:f>
        <x:v>4675.550399999999</x:v>
      </x:c>
      <x:c r="G153" t="n">
        <x:v>12</x:v>
      </x:c>
      <x:c r="H153" s="127" t="str">
        <x:v>48097555.1047392264</x:v>
      </x:c>
      <x:c r="I153" s="127" t="str">
        <x:v>0xa1229860a108952ea29c0446c1d3a60201aa00463c0bb40044eb43b3600c6f19</x:v>
      </x:c>
      <x:c r="J153" s="127" t="str">
        <x:v>577513300357</x:v>
      </x:c>
    </x:row>
    <x:row r="154">
      <x:c r="A154" s="126" t="n">
        <x:v>46312.51671458333</x:v>
      </x:c>
      <x:c r="B154" s="127" t="str">
        <x:v>163035209001503</x:v>
      </x:c>
      <x:c r="C154" t="str">
        <x:v>BUY</x:v>
      </x:c>
      <x:c r="D154" s="104" t="n">
        <x:v>22.91</x:v>
      </x:c>
      <x:c r="E154" s="104" t="n">
        <x:v>78.793</x:v>
      </x:c>
      <x:c r="F154" s="103" t="n">
        <x:f>D154*E154</x:f>
        <x:v>1805.1476300000002</x:v>
      </x:c>
      <x:c r="G154" t="n">
        <x:v>12</x:v>
      </x:c>
      <x:c r="H154" s="127" t="str">
        <x:v>48097614.5447392315</x:v>
      </x:c>
      <x:c r="I154" s="127" t="str">
        <x:v>0x9e4faddfcdba15ea9fc90446c1edc802018300c568bd34bc421859328cbdefd5</x:v>
      </x:c>
      <x:c r="J154" s="127" t="str">
        <x:v>577516996292</x:v>
      </x:c>
    </x:row>
    <x:row r="155">
      <x:c r="A155" s="126" t="n">
        <x:v>46312.51671458333</x:v>
      </x:c>
      <x:c r="B155" s="127" t="str">
        <x:v>462420167460420</x:v>
      </x:c>
      <x:c r="C155" t="str">
        <x:v>BUY</x:v>
      </x:c>
      <x:c r="D155" s="104" t="n">
        <x:v>18.33</x:v>
      </x:c>
      <x:c r="E155" s="104" t="n">
        <x:v>78.793</x:v>
      </x:c>
      <x:c r="F155" s="103" t="n">
        <x:f>D155*E155</x:f>
        <x:v>1444.27569</x:v>
      </x:c>
      <x:c r="G155" t="n">
        <x:v>12</x:v>
      </x:c>
      <x:c r="H155" s="127" t="str">
        <x:v>48097637.4547392279</x:v>
      </x:c>
      <x:c r="I155" s="127" t="str">
        <x:v>0x4cf2940a6a0929424e6c0446c1edc80201830101050c4814f0bb3f5d290d032c</x:v>
      </x:c>
      <x:c r="J155" s="127" t="str">
        <x:v>577516996292</x:v>
      </x:c>
    </x:row>
    <x:row r="156">
      <x:c r="A156" s="126" t="n">
        <x:v>46312.51671458333</x:v>
      </x:c>
      <x:c r="B156" s="127" t="str">
        <x:v>952551072593766</x:v>
      </x:c>
      <x:c r="C156" t="str">
        <x:v>BUY</x:v>
      </x:c>
      <x:c r="D156" s="104" t="n">
        <x:v>13.71</x:v>
      </x:c>
      <x:c r="E156" s="104" t="n">
        <x:v>78.793</x:v>
      </x:c>
      <x:c r="F156" s="103" t="n">
        <x:f>D156*E156</x:f>
        <x:v>1080.25203</x:v>
      </x:c>
      <x:c r="G156" t="n">
        <x:v>12</x:v>
      </x:c>
      <x:c r="H156" s="127" t="str">
        <x:v>48097655.7847392336</x:v>
      </x:c>
      <x:c r="I156" s="127" t="str">
        <x:v>0x03f69b1600dc9ae205700446c1edc802018500fb9bdfb9b4a7bf4668bfd074cc</x:v>
      </x:c>
      <x:c r="J156" s="127" t="str">
        <x:v>577516996292</x:v>
      </x:c>
    </x:row>
    <x:row r="157">
      <x:c r="A157" s="126" t="n">
        <x:v>46312.51671458333</x:v>
      </x:c>
      <x:c r="B157" s="127" t="str">
        <x:v>416471144293878</x:v>
      </x:c>
      <x:c r="C157" t="str">
        <x:v>BUY</x:v>
      </x:c>
      <x:c r="D157" s="104" t="n">
        <x:v>38.65</x:v>
      </x:c>
      <x:c r="E157" s="104" t="n">
        <x:v>78.793</x:v>
      </x:c>
      <x:c r="F157" s="103" t="n">
        <x:f>D157*E157</x:f>
        <x:v>3045.34945</x:v>
      </x:c>
      <x:c r="G157" t="n">
        <x:v>12</x:v>
      </x:c>
      <x:c r="H157" s="127" t="str">
        <x:v>48097669.494739227</x:v>
      </x:c>
      <x:c r="I157" s="127" t="str">
        <x:v>0xb6ca11b11a6ddd5db8430446c1edc80201860096b560fc2f5a92bd03d961b748</x:v>
      </x:c>
      <x:c r="J157" s="127" t="str">
        <x:v>577516996292</x:v>
      </x:c>
    </x:row>
    <x:row r="158">
      <x:c r="A158" s="126" t="n">
        <x:v>46312.51671458333</x:v>
      </x:c>
      <x:c r="B158" s="127" t="str">
        <x:v>808351439694863</x:v>
      </x:c>
      <x:c r="C158" t="str">
        <x:v>BUY</x:v>
      </x:c>
      <x:c r="D158" s="104" t="n">
        <x:v>17.44</x:v>
      </x:c>
      <x:c r="E158" s="104" t="n">
        <x:v>78.793</x:v>
      </x:c>
      <x:c r="F158" s="103" t="n">
        <x:f>D158*E158</x:f>
        <x:v>1374.1499200000003</x:v>
      </x:c>
      <x:c r="G158" t="n">
        <x:v>12</x:v>
      </x:c>
      <x:c r="H158" s="127" t="str">
        <x:v>48097708.144739233</x:v>
      </x:c>
      <x:c r="I158" s="127" t="str">
        <x:v>0x1c70fee74d8062551dea0446c1edc802018800cce8838127c039aa3a0c843c3f</x:v>
      </x:c>
      <x:c r="J158" s="127" t="str">
        <x:v>577516996292</x:v>
      </x:c>
    </x:row>
    <x:row r="159">
      <x:c r="A159" s="126" t="n">
        <x:v>46312.51672487269</x:v>
      </x:c>
      <x:c r="B159" s="127" t="str">
        <x:v>23393761740862</x:v>
      </x:c>
      <x:c r="C159" t="str">
        <x:v>BUY</x:v>
      </x:c>
      <x:c r="D159" s="104" t="n">
        <x:v>0.7</x:v>
      </x:c>
      <x:c r="E159" s="104" t="n">
        <x:v>78.793</x:v>
      </x:c>
      <x:c r="F159" s="103" t="n">
        <x:f>D159*E159</x:f>
        <x:v>55.155100000000004</x:v>
      </x:c>
      <x:c r="G159" t="n">
        <x:v>12</x:v>
      </x:c>
      <x:c r="H159" s="127" t="str">
        <x:v>48097725.5847392306</x:v>
      </x:c>
      <x:c r="I159" s="127" t="str">
        <x:v>0x0000000000000000000000000000000000000000000000000000000000000000</x:v>
      </x:c>
      <x:c r="J159" s="127" t="str">
        <x:v>577516996292</x:v>
      </x:c>
    </x:row>
    <x:row r="160">
      <x:c r="A160" s="126" t="n">
        <x:v>46312.53195394676</x:v>
      </x:c>
      <x:c r="B160" s="127" t="str">
        <x:v>77226489577614</x:v>
      </x:c>
      <x:c r="C160" t="str">
        <x:v>BUY</x:v>
      </x:c>
      <x:c r="D160" s="104" t="n">
        <x:v>126.87</x:v>
      </x:c>
      <x:c r="E160" s="104" t="n">
        <x:v>78.818</x:v>
      </x:c>
      <x:c r="F160" s="103" t="n">
        <x:f>D160*E160</x:f>
        <x:v>9999.63966</x:v>
      </x:c>
      <x:c r="G160" t="n">
        <x:v>12</x:v>
      </x:c>
      <x:c r="H160" s="127" t="str">
        <x:v>48097726.2847392336</x:v>
      </x:c>
      <x:c r="I160" s="127" t="str">
        <x:v>0x957ce0bde6d41f0296f60446c234f002051d00a381d73dd439458c10a5d7f8ed</x:v>
      </x:c>
      <x:c r="J160" s="127" t="str">
        <x:v>577527026520</x:v>
      </x:c>
    </x:row>
    <x:row r="161">
      <x:c r="A161" s="126" t="n">
        <x:v>46312.53891103009</x:v>
      </x:c>
      <x:c r="B161" s="127" t="str">
        <x:v>486505478890552</x:v>
      </x:c>
      <x:c r="C161" t="str">
        <x:v>BUY</x:v>
      </x:c>
      <x:c r="D161" s="104" t="n">
        <x:v>24.46</x:v>
      </x:c>
      <x:c r="E161" s="104" t="n">
        <x:v>78.737</x:v>
      </x:c>
      <x:c r="F161" s="103" t="n">
        <x:f>D161*E161</x:f>
        <x:v>1925.9070199999999</x:v>
      </x:c>
      <x:c r="G161" t="n">
        <x:v>12</x:v>
      </x:c>
      <x:c r="H161" s="127" t="str">
        <x:v>48097853.1547392309</x:v>
      </x:c>
      <x:c r="I161" s="127" t="str">
        <x:v>0xb02dd964bcf560c6b1a70446c255e2020295004a57f87f9853f684b77bf93ab1</x:v>
      </x:c>
      <x:c r="J161" s="127" t="str">
        <x:v>577532760214</x:v>
      </x:c>
    </x:row>
    <x:row r="162">
      <x:c r="A162" s="126" t="n">
        <x:v>46312.53891103009</x:v>
      </x:c>
      <x:c r="B162" s="127" t="str">
        <x:v>950035517948173</x:v>
      </x:c>
      <x:c r="C162" t="str">
        <x:v>BUY</x:v>
      </x:c>
      <x:c r="D162" s="104" t="n">
        <x:v>13.12</x:v>
      </x:c>
      <x:c r="E162" s="104" t="n">
        <x:v>78.737</x:v>
      </x:c>
      <x:c r="F162" s="103" t="n">
        <x:f>D162*E162</x:f>
        <x:v>1033.0294399999998</x:v>
      </x:c>
      <x:c r="G162" t="n">
        <x:v>12</x:v>
      </x:c>
      <x:c r="H162" s="127" t="str">
        <x:v>48097877.6147392318</x:v>
      </x:c>
      <x:c r="I162" s="127" t="str">
        <x:v>0x63014fffd686a342647b0446c255e202029600e57189c21406c9fb52958a7d2d</x:v>
      </x:c>
      <x:c r="J162" s="127" t="str">
        <x:v>577532760214</x:v>
      </x:c>
    </x:row>
    <x:row r="163">
      <x:c r="A163" s="126" t="n">
        <x:v>46312.53891103009</x:v>
      </x:c>
      <x:c r="B163" s="127" t="str">
        <x:v>761452966485888</x:v>
      </x:c>
      <x:c r="C163" t="str">
        <x:v>BUY</x:v>
      </x:c>
      <x:c r="D163" s="104" t="n">
        <x:v>24.41</x:v>
      </x:c>
      <x:c r="E163" s="104" t="n">
        <x:v>78.737</x:v>
      </x:c>
      <x:c r="F163" s="103" t="n">
        <x:f>D163*E163</x:f>
        <x:v>1921.9701699999998</x:v>
      </x:c>
      <x:c r="G163" t="n">
        <x:v>12</x:v>
      </x:c>
      <x:c r="H163" s="127" t="str">
        <x:v>48097890.7347392291</x:v>
      </x:c>
      <x:c r="I163" s="127" t="str">
        <x:v>0xc8a83d3609a92839ca210446c255e2020298001ba4ac470b6c70e888c8ad0224</x:v>
      </x:c>
      <x:c r="J163" s="127" t="str">
        <x:v>577532760214</x:v>
      </x:c>
    </x:row>
    <x:row r="164">
      <x:c r="A164" s="126" t="n">
        <x:v>46312.53891188657</x:v>
      </x:c>
      <x:c r="B164" s="127" t="str">
        <x:v>848279194792344</x:v>
      </x:c>
      <x:c r="C164" t="str">
        <x:v>BUY</x:v>
      </x:c>
      <x:c r="D164" s="104" t="n">
        <x:v>22.16</x:v>
      </x:c>
      <x:c r="E164" s="104" t="n">
        <x:v>78.737</x:v>
      </x:c>
      <x:c r="F164" s="103" t="n">
        <x:f>D164*E164</x:f>
        <x:v>1744.8119199999999</x:v>
      </x:c>
      <x:c r="G164" t="n">
        <x:v>12</x:v>
      </x:c>
      <x:c r="H164" s="127" t="str">
        <x:v>48097915.144739233</x:v>
      </x:c>
      <x:c r="I164" s="127" t="str">
        <x:v>0x25b7cb68e3ec1d2a27310446c255e3020217004e7eef3bfcc98076bba2eff714</x:v>
      </x:c>
      <x:c r="J164" s="127" t="str">
        <x:v>577532760214</x:v>
      </x:c>
    </x:row>
    <x:row r="165">
      <x:c r="A165" s="126" t="n">
        <x:v>46312.53891188657</x:v>
      </x:c>
      <x:c r="B165" s="127" t="str">
        <x:v>798026070900835</x:v>
      </x:c>
      <x:c r="C165" t="str">
        <x:v>BUY</x:v>
      </x:c>
      <x:c r="D165" s="104" t="n">
        <x:v>15.49</x:v>
      </x:c>
      <x:c r="E165" s="104" t="n">
        <x:v>78.737</x:v>
      </x:c>
      <x:c r="F165" s="103" t="n">
        <x:f>D165*E165</x:f>
        <x:v>1219.6361299999999</x:v>
      </x:c>
      <x:c r="G165" t="n">
        <x:v>12</x:v>
      </x:c>
      <x:c r="H165" s="127" t="str">
        <x:v>48097937.3047392294</x:v>
      </x:c>
      <x:c r="I165" s="127" t="str">
        <x:v>0x8b5eb89f170ea2218cd80446c255e30202190084b201c0f32f2763f1d6027c0c</x:v>
      </x:c>
      <x:c r="J165" s="127" t="str">
        <x:v>577532760214</x:v>
      </x:c>
    </x:row>
    <x:row r="166">
      <x:c r="A166" s="126" t="n">
        <x:v>46312.53891188657</x:v>
      </x:c>
      <x:c r="B166" s="127" t="str">
        <x:v>240309510266513</x:v>
      </x:c>
      <x:c r="C166" t="str">
        <x:v>BUY</x:v>
      </x:c>
      <x:c r="D166" s="104" t="n">
        <x:v>27.36</x:v>
      </x:c>
      <x:c r="E166" s="104" t="n">
        <x:v>78.737</x:v>
      </x:c>
      <x:c r="F166" s="103" t="n">
        <x:f>D166*E166</x:f>
        <x:v>2154.24432</x:v>
      </x:c>
      <x:c r="G166" t="n">
        <x:v>12</x:v>
      </x:c>
      <x:c r="H166" s="127" t="str">
        <x:v>48097952.7947392315</x:v>
      </x:c>
      <x:c r="I166" s="127" t="str">
        <x:v>0xd4cde412fd19f87ad6470446c255e302022200f8981d174c78968f65bc1dd265</x:v>
      </x:c>
      <x:c r="J166" s="127" t="str">
        <x:v>577532760214</x:v>
      </x:c>
    </x:row>
    <x:row r="167">
      <x:c r="A167" s="126" t="n">
        <x:v>46312.552870416665</x:v>
      </x:c>
      <x:c r="B167" s="127" t="str">
        <x:v>10455482985911</x:v>
      </x:c>
      <x:c r="C167" t="str">
        <x:v>BUY</x:v>
      </x:c>
      <x:c r="D167" s="104" t="n">
        <x:v>0.99</x:v>
      </x:c>
      <x:c r="E167" s="104" t="n">
        <x:v>78.66</x:v>
      </x:c>
      <x:c r="F167" s="103" t="n">
        <x:f>D167*E167</x:f>
        <x:v>77.87339999999999</x:v>
      </x:c>
      <x:c r="G167" t="n">
        <x:v>13</x:v>
      </x:c>
      <x:c r="H167" s="127" t="str">
        <x:v>48097980.1547392309</x:v>
      </x:c>
      <x:c r="I167" s="127" t="str">
        <x:v>0x0000000000000000000000000000000000000000000000000000000000000000</x:v>
      </x:c>
      <x:c r="J167" s="127" t="str">
        <x:v>577543418734</x:v>
      </x:c>
    </x:row>
    <x:row r="168">
      <x:c r="A168" s="126" t="n">
        <x:v>46312.553183842596</x:v>
      </x:c>
      <x:c r="B168" s="127" t="str">
        <x:v>394443716899889</x:v>
      </x:c>
      <x:c r="C168" t="str">
        <x:v>BUY</x:v>
      </x:c>
      <x:c r="D168" s="104" t="n">
        <x:v>0.69</x:v>
      </x:c>
      <x:c r="E168" s="104" t="n">
        <x:v>78.628</x:v>
      </x:c>
      <x:c r="F168" s="103" t="n">
        <x:f>D168*E168</x:f>
        <x:v>54.253319999999995</x:v>
      </x:c>
      <x:c r="G168" t="n">
        <x:v>13</x:v>
      </x:c>
      <x:c r="H168" s="127" t="str">
        <x:v>48097981.144739233</x:v>
      </x:c>
      <x:c r="I168" s="127" t="str">
        <x:v>0x0000000000000000000000000000000000000000000000000000000000000000</x:v>
      </x:c>
      <x:c r="J168" s="127" t="str">
        <x:v>577543687596</x:v>
      </x:c>
    </x:row>
    <x:row r="169">
      <x:c r="A169" s="126" t="n">
        <x:v>46312.553203310184</x:v>
      </x:c>
      <x:c r="B169" s="127" t="str">
        <x:v>708974807225824</x:v>
      </x:c>
      <x:c r="C169" t="str">
        <x:v>BUY</x:v>
      </x:c>
      <x:c r="D169" s="104" t="n">
        <x:v>20.46</x:v>
      </x:c>
      <x:c r="E169" s="104" t="n">
        <x:v>78.626</x:v>
      </x:c>
      <x:c r="F169" s="103" t="n">
        <x:f>D169*E169</x:f>
        <x:v>1608.6879600000002</x:v>
      </x:c>
      <x:c r="G169" t="n">
        <x:v>13</x:v>
      </x:c>
      <x:c r="H169" s="127" t="str">
        <x:v>48097981.8347392306</x:v>
      </x:c>
      <x:c r="I169" s="127" t="str">
        <x:v>0x911d444bd121ae0a92970446c298fa02045800316c24ccdc34e5ef9e902587f5</x:v>
      </x:c>
      <x:c r="J169" s="127" t="str">
        <x:v>577543715261</x:v>
      </x:c>
    </x:row>
    <x:row r="170">
      <x:c r="A170" s="126" t="n">
        <x:v>46312.55429443287</x:v>
      </x:c>
      <x:c r="B170" s="127" t="str">
        <x:v>930596294523134</x:v>
      </x:c>
      <x:c r="C170" t="str">
        <x:v>BUY</x:v>
      </x:c>
      <x:c r="D170" s="104" t="n">
        <x:v>0.74</x:v>
      </x:c>
      <x:c r="E170" s="104" t="n">
        <x:v>78.582</x:v>
      </x:c>
      <x:c r="F170" s="103" t="n">
        <x:f>D170*E170</x:f>
        <x:v>58.150679999999994</x:v>
      </x:c>
      <x:c r="G170" t="n">
        <x:v>13</x:v>
      </x:c>
      <x:c r="H170" s="127" t="str">
        <x:v>48098002.2947392315</x:v>
      </x:c>
      <x:c r="I170" s="127" t="str">
        <x:v>0x0000000000000000000000000000000000000000000000000000000000000000</x:v>
      </x:c>
      <x:c r="J170" s="127" t="str">
        <x:v>577544701552</x:v>
      </x:c>
    </x:row>
    <x:row r="171">
      <x:c r="A171" s="126" t="n">
        <x:v>46312.554606655096</x:v>
      </x:c>
      <x:c r="B171" s="127" t="str">
        <x:v>91842092116483</x:v>
      </x:c>
      <x:c r="C171" t="str">
        <x:v>BUY</x:v>
      </x:c>
      <x:c r="D171" s="104" t="n">
        <x:v>0.99</x:v>
      </x:c>
      <x:c r="E171" s="104" t="n">
        <x:v>78.599</x:v>
      </x:c>
      <x:c r="F171" s="103" t="n">
        <x:f>D171*E171</x:f>
        <x:v>77.81301</x:v>
      </x:c>
      <x:c r="G171" t="n">
        <x:v>13</x:v>
      </x:c>
      <x:c r="H171" s="127" t="str">
        <x:v>48098003.0347392336</x:v>
      </x:c>
      <x:c r="I171" s="127" t="str">
        <x:v>0x0000000000000000000000000000000000000000000000000000000000000000</x:v>
      </x:c>
      <x:c r="J171" s="127" t="str">
        <x:v>577544993178</x:v>
      </x:c>
    </x:row>
    <x:row r="172">
      <x:c r="A172" s="126" t="n">
        <x:v>46312.554642233794</x:v>
      </x:c>
      <x:c r="B172" s="127" t="str">
        <x:v>824872901682490</x:v>
      </x:c>
      <x:c r="C172" t="str">
        <x:v>BUY</x:v>
      </x:c>
      <x:c r="D172" s="104" t="n">
        <x:v>0.75</x:v>
      </x:c>
      <x:c r="E172" s="104" t="n">
        <x:v>78.581</x:v>
      </x:c>
      <x:c r="F172" s="103" t="n">
        <x:f>D172*E172</x:f>
        <x:v>58.93575</x:v>
      </x:c>
      <x:c r="G172" t="n">
        <x:v>13</x:v>
      </x:c>
      <x:c r="H172" s="127" t="str">
        <x:v>48098004.0247392282</x:v>
      </x:c>
      <x:c r="I172" s="127" t="str">
        <x:v>0x0000000000000000000000000000000000000000000000000000000000000000</x:v>
      </x:c>
      <x:c r="J172" s="127" t="str">
        <x:v>577545028788</x:v>
      </x:c>
    </x:row>
    <x:row r="173">
      <x:c r="A173" s="126" t="n">
        <x:v>46312.55478240741</x:v>
      </x:c>
      <x:c r="B173" s="127" t="str">
        <x:v>853848657786484</x:v>
      </x:c>
      <x:c r="C173" t="str">
        <x:v>BUY</x:v>
      </x:c>
      <x:c r="D173" s="104" t="n">
        <x:v>6.82</x:v>
      </x:c>
      <x:c r="E173" s="104" t="n">
        <x:v>78.58</x:v>
      </x:c>
      <x:c r="F173" s="103" t="n">
        <x:f>D173*E173</x:f>
        <x:v>535.9156</x:v>
      </x:c>
      <x:c r="G173" t="n">
        <x:v>13</x:v>
      </x:c>
      <x:c r="H173" s="127" t="str">
        <x:v>48098004.7747392282</x:v>
      </x:c>
      <x:c r="I173" s="127" t="str">
        <x:v>0xc4d1ca2d46c4d58ec64b0446c2a0ae02013e0012e1c7f460689a758005c8af79</x:v>
      </x:c>
      <x:c r="J173" s="127" t="str">
        <x:v>577545155358</x:v>
      </x:c>
    </x:row>
    <x:row r="174">
      <x:c r="A174" s="126" t="n">
        <x:v>46312.55547716435</x:v>
      </x:c>
      <x:c r="B174" s="127" t="str">
        <x:v>589121614574113</x:v>
      </x:c>
      <x:c r="C174" t="str">
        <x:v>BUY</x:v>
      </x:c>
      <x:c r="D174" s="104" t="n">
        <x:v>127.31</x:v>
      </x:c>
      <x:c r="E174" s="104" t="n">
        <x:v>78.545</x:v>
      </x:c>
      <x:c r="F174" s="103" t="n">
        <x:f>D174*E174</x:f>
        <x:v>9999.56395</x:v>
      </x:c>
      <x:c r="G174" t="n">
        <x:v>13</x:v>
      </x:c>
      <x:c r="H174" s="127" t="str">
        <x:v>48098011.5947392285</x:v>
      </x:c>
      <x:c r="I174" s="127" t="str">
        <x:v>0xd7549db1cfb6e23fd8ce0446c2a41402022700976aba01117b1d49048ebabc2a</x:v>
      </x:c>
      <x:c r="J174" s="127" t="str">
        <x:v>577545653037</x:v>
      </x:c>
    </x:row>
    <x:row r="175">
      <x:c r="A175" s="126" t="n">
        <x:v>46312.5726278125</x:v>
      </x:c>
      <x:c r="B175" s="127" t="str">
        <x:v>1099287392062597</x:v>
      </x:c>
      <x:c r="C175" t="str">
        <x:v>BUY</x:v>
      </x:c>
      <x:c r="D175" s="104" t="n">
        <x:v>0.7</x:v>
      </x:c>
      <x:c r="E175" s="104" t="n">
        <x:v>78.619</x:v>
      </x:c>
      <x:c r="F175" s="103" t="n">
        <x:f>D175*E175</x:f>
        <x:v>55.0333</x:v>
      </x:c>
      <x:c r="G175" t="n">
        <x:v>13</x:v>
      </x:c>
      <x:c r="H175" s="127" t="str">
        <x:v>48098138.9047392309</x:v>
      </x:c>
      <x:c r="I175" s="127" t="str">
        <x:v>0x0000000000000000000000000000000000000000000000000000000000000000</x:v>
      </x:c>
      <x:c r="J175" s="127" t="str">
        <x:v>577557001906</x:v>
      </x:c>
    </x:row>
    <x:row r="176">
      <x:c r="A176" s="126" t="n">
        <x:v>46312.57266243055</x:v>
      </x:c>
      <x:c r="B176" s="127" t="str">
        <x:v>364713322774390</x:v>
      </x:c>
      <x:c r="C176" t="str">
        <x:v>BUY</x:v>
      </x:c>
      <x:c r="D176" s="104" t="n">
        <x:v>0.99</x:v>
      </x:c>
      <x:c r="E176" s="104" t="n">
        <x:v>78.614</x:v>
      </x:c>
      <x:c r="F176" s="103" t="n">
        <x:f>D176*E176</x:f>
        <x:v>77.82786</x:v>
      </x:c>
      <x:c r="G176" t="n">
        <x:v>13</x:v>
      </x:c>
      <x:c r="H176" s="127" t="str">
        <x:v>48098139.6047392264</x:v>
      </x:c>
      <x:c r="I176" s="127" t="str">
        <x:v>0x0000000000000000000000000000000000000000000000000000000000000000</x:v>
      </x:c>
      <x:c r="J176" s="127" t="str">
        <x:v>577557019399</x:v>
      </x:c>
    </x:row>
    <x:row r="177">
      <x:c r="A177" s="126" t="n">
        <x:v>46312.57269688657</x:v>
      </x:c>
      <x:c r="B177" s="127" t="str">
        <x:v>718536850227919</x:v>
      </x:c>
      <x:c r="C177" t="str">
        <x:v>BUY</x:v>
      </x:c>
      <x:c r="D177" s="104" t="n">
        <x:v>0.75</x:v>
      </x:c>
      <x:c r="E177" s="104" t="n">
        <x:v>78.614</x:v>
      </x:c>
      <x:c r="F177" s="103" t="n">
        <x:f>D177*E177</x:f>
        <x:v>58.9605</x:v>
      </x:c>
      <x:c r="G177" t="n">
        <x:v>13</x:v>
      </x:c>
      <x:c r="H177" s="127" t="str">
        <x:v>48098140.5947392285</x:v>
      </x:c>
      <x:c r="I177" s="127" t="str">
        <x:v>0x0000000000000000000000000000000000000000000000000000000000000000</x:v>
      </x:c>
      <x:c r="J177" s="127" t="str">
        <x:v>577557036153</x:v>
      </x:c>
    </x:row>
    <x:row r="178">
      <x:c r="A178" s="126" t="n">
        <x:v>46312.572975104165</x:v>
      </x:c>
      <x:c r="B178" s="127" t="str">
        <x:v>744254903490239</x:v>
      </x:c>
      <x:c r="C178" t="str">
        <x:v>BUY</x:v>
      </x:c>
      <x:c r="D178" s="104" t="n">
        <x:v>0.69</x:v>
      </x:c>
      <x:c r="E178" s="104" t="n">
        <x:v>78.603</x:v>
      </x:c>
      <x:c r="F178" s="103" t="n">
        <x:f>D178*E178</x:f>
        <x:v>54.23606999999999</x:v>
      </x:c>
      <x:c r="G178" t="n">
        <x:v>13</x:v>
      </x:c>
      <x:c r="H178" s="127" t="str">
        <x:v>48098141.3447392285</x:v>
      </x:c>
      <x:c r="I178" s="127" t="str">
        <x:v>0x0000000000000000000000000000000000000000000000000000000000000000</x:v>
      </x:c>
      <x:c r="J178" s="127" t="str">
        <x:v>577557194534</x:v>
      </x:c>
    </x:row>
    <x:row r="179">
      <x:c r="A179" s="126" t="n">
        <x:v>46312.573322199074</x:v>
      </x:c>
      <x:c r="B179" s="127" t="str">
        <x:v>286214958736389</x:v>
      </x:c>
      <x:c r="C179" t="str">
        <x:v>BUY</x:v>
      </x:c>
      <x:c r="D179" s="104" t="n">
        <x:v>0.7</x:v>
      </x:c>
      <x:c r="E179" s="104" t="n">
        <x:v>78.646</x:v>
      </x:c>
      <x:c r="F179" s="103" t="n">
        <x:f>D179*E179</x:f>
        <x:v>55.0522</x:v>
      </x:c>
      <x:c r="G179" t="n">
        <x:v>13</x:v>
      </x:c>
      <x:c r="H179" s="127" t="str">
        <x:v>48098142.0347392336</x:v>
      </x:c>
      <x:c r="I179" s="127" t="str">
        <x:v>0x0000000000000000000000000000000000000000000000000000000000000000</x:v>
      </x:c>
      <x:c r="J179" s="127" t="str">
        <x:v>577557407413</x:v>
      </x:c>
    </x:row>
    <x:row r="180">
      <x:c r="A180" s="126" t="n">
        <x:v>46312.57364980324</x:v>
      </x:c>
      <x:c r="B180" s="127" t="str">
        <x:v>955691663939576</x:v>
      </x:c>
      <x:c r="C180" t="str">
        <x:v>BUY</x:v>
      </x:c>
      <x:c r="D180" s="104" t="n">
        <x:v>127.14</x:v>
      </x:c>
      <x:c r="E180" s="104" t="n">
        <x:v>78.651</x:v>
      </x:c>
      <x:c r="F180" s="103" t="n">
        <x:f>D180*E180</x:f>
        <x:v>9999.68814</x:v>
      </x:c>
      <x:c r="G180" t="n">
        <x:v>13</x:v>
      </x:c>
      <x:c r="H180" s="127" t="str">
        <x:v>48098142.7347392291</x:v>
      </x:c>
      <x:c r="I180" s="127" t="str">
        <x:v>0x2c8d89e89f460fd72e070446c2f8ac02039000ce3a492ea9d056353b5e49e9c1</x:v>
      </x:c>
      <x:c r="J180" s="127" t="str">
        <x:v>577557628680</x:v>
      </x:c>
    </x:row>
    <x:row r="181">
      <x:c r="A181" s="126" t="n">
        <x:v>46312.63859998842</x:v>
      </x:c>
      <x:c r="B181" s="127" t="str">
        <x:v>778142473537947</x:v>
      </x:c>
      <x:c r="C181" t="str">
        <x:v>BUY</x:v>
      </x:c>
      <x:c r="D181" s="104" t="n">
        <x:v>0.5</x:v>
      </x:c>
      <x:c r="E181" s="104" t="n">
        <x:v>78.946</x:v>
      </x:c>
      <x:c r="F181" s="103" t="n">
        <x:f>D181*E181</x:f>
        <x:v>39.473</x:v>
      </x:c>
      <x:c r="G181" t="n">
        <x:v>15</x:v>
      </x:c>
      <x:c r="H181" s="127" t="str">
        <x:v>48098269.8747392297</x:v>
      </x:c>
      <x:c r="I181" s="127" t="str">
        <x:v>0x0000000000000000000000000000000000000000000000000000000000000000</x:v>
      </x:c>
      <x:c r="J181" s="127" t="str">
        <x:v>577600914319</x:v>
      </x:c>
    </x:row>
    <x:row r="182">
      <x:c r="A182" s="126" t="n">
        <x:v>46312.63863430556</x:v>
      </x:c>
      <x:c r="B182" s="127" t="str">
        <x:v>251177633824603</x:v>
      </x:c>
      <x:c r="C182" t="str">
        <x:v>BUY</x:v>
      </x:c>
      <x:c r="D182" s="104" t="n">
        <x:v>0.36</x:v>
      </x:c>
      <x:c r="E182" s="104" t="n">
        <x:v>78.945</x:v>
      </x:c>
      <x:c r="F182" s="103" t="n">
        <x:f>D182*E182</x:f>
        <x:v>28.420199999999998</x:v>
      </x:c>
      <x:c r="G182" t="n">
        <x:v>15</x:v>
      </x:c>
      <x:c r="H182" s="127" t="str">
        <x:v>48098270.3747392297</x:v>
      </x:c>
      <x:c r="I182" s="127" t="str">
        <x:v>0x0000000000000000000000000000000000000000000000000000000000000000</x:v>
      </x:c>
      <x:c r="J182" s="127" t="str">
        <x:v>577600944515</x:v>
      </x:c>
    </x:row>
    <x:row r="183">
      <x:c r="A183" s="126" t="n">
        <x:v>46312.638669224536</x:v>
      </x:c>
      <x:c r="B183" s="127" t="str">
        <x:v>295355252782749</x:v>
      </x:c>
      <x:c r="C183" t="str">
        <x:v>BUY</x:v>
      </x:c>
      <x:c r="D183" s="104" t="n">
        <x:v>0.75</x:v>
      </x:c>
      <x:c r="E183" s="104" t="n">
        <x:v>78.94</x:v>
      </x:c>
      <x:c r="F183" s="103" t="n">
        <x:f>D183*E183</x:f>
        <x:v>59.205</x:v>
      </x:c>
      <x:c r="G183" t="n">
        <x:v>15</x:v>
      </x:c>
      <x:c r="H183" s="127" t="str">
        <x:v>48098270.7347392291</x:v>
      </x:c>
      <x:c r="I183" s="127" t="str">
        <x:v>0x0000000000000000000000000000000000000000000000000000000000000000</x:v>
      </x:c>
      <x:c r="J183" s="127" t="str">
        <x:v>577600968860</x:v>
      </x:c>
    </x:row>
    <x:row r="184">
      <x:c r="A184" s="126" t="n">
        <x:v>46312.6386921875</x:v>
      </x:c>
      <x:c r="B184" s="127" t="str">
        <x:v>25516334778441</x:v>
      </x:c>
      <x:c r="C184" t="str">
        <x:v>BUY</x:v>
      </x:c>
      <x:c r="D184" s="104" t="n">
        <x:v>17.39</x:v>
      </x:c>
      <x:c r="E184" s="104" t="n">
        <x:v>78.939</x:v>
      </x:c>
      <x:c r="F184" s="103" t="n">
        <x:f>D184*E184</x:f>
        <x:v>1372.74921</x:v>
      </x:c>
      <x:c r="G184" t="n">
        <x:v>15</x:v>
      </x:c>
      <x:c r="H184" s="127" t="str">
        <x:v>48098271.4847392291</x:v>
      </x:c>
      <x:c r="I184" s="127" t="str">
        <x:v>0x0000000000000000000000000000000000000000000000000000000000000000</x:v>
      </x:c>
      <x:c r="J184" s="127" t="str">
        <x:v>577600992518</x:v>
      </x:c>
    </x:row>
    <x:row r="185">
      <x:c r="A185" s="126" t="n">
        <x:v>46312.638723703705</x:v>
      </x:c>
      <x:c r="B185" s="127" t="str">
        <x:v>832554751150166</x:v>
      </x:c>
      <x:c r="C185" t="str">
        <x:v>BUY</x:v>
      </x:c>
      <x:c r="D185" s="104" t="n">
        <x:v>26.34</x:v>
      </x:c>
      <x:c r="E185" s="104" t="n">
        <x:v>78.939</x:v>
      </x:c>
      <x:c r="F185" s="103" t="n">
        <x:f>D185*E185</x:f>
        <x:v>2079.25326</x:v>
      </x:c>
      <x:c r="G185" t="n">
        <x:v>15</x:v>
      </x:c>
      <x:c r="H185" s="127" t="str">
        <x:v>48098288.8747392297</x:v>
      </x:c>
      <x:c r="I185" s="127" t="str">
        <x:v>0xd43daf3cff037f1cd5b70446c42a9002067800229a069dee78065a8fbe075907</x:v>
      </x:c>
      <x:c r="J185" s="127" t="str">
        <x:v>577601024975</x:v>
      </x:c>
    </x:row>
    <x:row r="186">
      <x:c r="A186" s="126" t="n">
        <x:v>46312.638723703705</x:v>
      </x:c>
      <x:c r="B186" s="127" t="str">
        <x:v>492160267551561</x:v>
      </x:c>
      <x:c r="C186" t="str">
        <x:v>BUY</x:v>
      </x:c>
      <x:c r="D186" s="104" t="n">
        <x:v>13.23</x:v>
      </x:c>
      <x:c r="E186" s="104" t="n">
        <x:v>78.939</x:v>
      </x:c>
      <x:c r="F186" s="103" t="n">
        <x:f>D186*E186</x:f>
        <x:v>1044.36297</x:v>
      </x:c>
      <x:c r="G186" t="n">
        <x:v>15</x:v>
      </x:c>
      <x:c r="H186" s="127" t="str">
        <x:v>48098315.2147392333</x:v>
      </x:c>
      <x:c r="I186" s="127" t="str">
        <x:v>0x82e095679b529274845a0446c42a9002067801013655b14626a940ba5a566c5f</x:v>
      </x:c>
      <x:c r="J186" s="127" t="str">
        <x:v>577601024975</x:v>
      </x:c>
    </x:row>
    <x:row r="187">
      <x:c r="A187" s="126" t="n">
        <x:v>46312.638723703705</x:v>
      </x:c>
      <x:c r="B187" s="127" t="str">
        <x:v>1117189121400496</x:v>
      </x:c>
      <x:c r="C187" t="str">
        <x:v>BUY</x:v>
      </x:c>
      <x:c r="D187" s="104" t="n">
        <x:v>13.23</x:v>
      </x:c>
      <x:c r="E187" s="104" t="n">
        <x:v>78.939</x:v>
      </x:c>
      <x:c r="F187" s="103" t="n">
        <x:f>D187*E187</x:f>
        <x:v>1044.36297</x:v>
      </x:c>
      <x:c r="G187" t="n">
        <x:v>15</x:v>
      </x:c>
      <x:c r="H187" s="127" t="str">
        <x:v>48098328.44473923</x:v>
      </x:c>
      <x:c r="I187" s="127" t="str">
        <x:v>0x39e49c73322604143b5e0446c42a9002067a0058cd2922e6ddad47c5f129ddfe</x:v>
      </x:c>
      <x:c r="J187" s="127" t="str">
        <x:v>577601024975</x:v>
      </x:c>
    </x:row>
    <x:row r="188">
      <x:c r="A188" s="126" t="n">
        <x:v>46312.638723703705</x:v>
      </x:c>
      <x:c r="B188" s="127" t="str">
        <x:v>65199754329574</x:v>
      </x:c>
      <x:c r="C188" t="str">
        <x:v>BUY</x:v>
      </x:c>
      <x:c r="D188" s="104" t="n">
        <x:v>13.23</x:v>
      </x:c>
      <x:c r="E188" s="104" t="n">
        <x:v>78.939</x:v>
      </x:c>
      <x:c r="F188" s="103" t="n">
        <x:f>D188*E188</x:f>
        <x:v>1044.36297</x:v>
      </x:c>
      <x:c r="G188" t="n">
        <x:v>15</x:v>
      </x:c>
      <x:c r="H188" s="127" t="str">
        <x:v>48098341.6747392267</x:v>
      </x:c>
      <x:c r="I188" s="127" t="str">
        <x:v>0xecb8130e4bb7468fee310446c42a9002067b00f3e6ba65619080be610abb207a</x:v>
      </x:c>
      <x:c r="J188" s="127" t="str">
        <x:v>577601024975</x:v>
      </x:c>
    </x:row>
    <x:row r="189">
      <x:c r="A189" s="126" t="n">
        <x:v>46312.638723703705</x:v>
      </x:c>
      <x:c r="B189" s="127" t="str">
        <x:v>185704432862956</x:v>
      </x:c>
      <x:c r="C189" t="str">
        <x:v>BUY</x:v>
      </x:c>
      <x:c r="D189" s="104" t="n">
        <x:v>26.47</x:v>
      </x:c>
      <x:c r="E189" s="104" t="n">
        <x:v>78.939</x:v>
      </x:c>
      <x:c r="F189" s="103" t="n">
        <x:f>D189*E189</x:f>
        <x:v>2089.5153299999997</x:v>
      </x:c>
      <x:c r="G189" t="n">
        <x:v>15</x:v>
      </x:c>
      <x:c r="H189" s="127" t="str">
        <x:v>48098354.9047392309</x:v>
      </x:c>
      <x:c r="I189" s="127" t="str">
        <x:v>0x9b5af938e80659e79cd40446c42a9002067b0101830978b93f23a48ba70a33d2</x:v>
      </x:c>
      <x:c r="J189" s="127" t="str">
        <x:v>577601024975</x:v>
      </x:c>
    </x:row>
    <x:row r="190">
      <x:c r="A190" s="126" t="n">
        <x:v>46312.638723703705</x:v>
      </x:c>
      <x:c r="B190" s="127" t="str">
        <x:v>305921570823122</x:v>
      </x:c>
      <x:c r="C190" t="str">
        <x:v>BUY</x:v>
      </x:c>
      <x:c r="D190" s="104" t="n">
        <x:v>13.23</x:v>
      </x:c>
      <x:c r="E190" s="104" t="n">
        <x:v>78.939</x:v>
      </x:c>
      <x:c r="F190" s="103" t="n">
        <x:f>D190*E190</x:f>
        <x:v>1044.36297</x:v>
      </x:c>
      <x:c r="G190" t="n">
        <x:v>15</x:v>
      </x:c>
      <x:c r="H190" s="127" t="str">
        <x:v>48098381.3747392297</x:v>
      </x:c>
      <x:c r="I190" s="127" t="str">
        <x:v>0x9f8b89a96548890ba1050446c42a9002067c008f004ba7dd435434fc244c62f6</x:v>
      </x:c>
      <x:c r="J190" s="127" t="str">
        <x:v>577601024975</x:v>
      </x:c>
    </x:row>
    <x:row r="191">
      <x:c r="A191" s="126" t="n">
        <x:v>46312.638723703705</x:v>
      </x:c>
      <x:c r="B191" s="127" t="str">
        <x:v>738601138193853</x:v>
      </x:c>
      <x:c r="C191" t="str">
        <x:v>BUY</x:v>
      </x:c>
      <x:c r="D191" s="104" t="n">
        <x:v>13.23</x:v>
      </x:c>
      <x:c r="E191" s="104" t="n">
        <x:v>78.939</x:v>
      </x:c>
      <x:c r="F191" s="103" t="n">
        <x:f>D191*E191</x:f>
        <x:v>1044.36297</x:v>
      </x:c>
      <x:c r="G191" t="n">
        <x:v>15</x:v>
      </x:c>
      <x:c r="H191" s="127" t="str">
        <x:v>48098394.6047392264</x:v>
      </x:c>
      <x:c r="I191" s="127" t="str">
        <x:v>0x525f00447ed9cb8753d80446c42a9002067d002a19dcea59f627ab973ddda571</x:v>
      </x:c>
      <x:c r="J191" s="127" t="str">
        <x:v>577601024975</x:v>
      </x:c>
    </x:row>
    <x:row r="192">
      <x:c r="A192" s="126" t="n">
        <x:v>46312.638723703705</x:v>
      </x:c>
      <x:c r="B192" s="127" t="str">
        <x:v>980038061565970</x:v>
      </x:c>
      <x:c r="C192" t="str">
        <x:v>BUY</x:v>
      </x:c>
      <x:c r="D192" s="104" t="n">
        <x:v>7.72</x:v>
      </x:c>
      <x:c r="E192" s="104" t="n">
        <x:v>78.939</x:v>
      </x:c>
      <x:c r="F192" s="103" t="n">
        <x:f>D192*E192</x:f>
        <x:v>609.4090799999999</x:v>
      </x:c>
      <x:c r="G192" t="n">
        <x:v>15</x:v>
      </x:c>
      <x:c r="H192" s="127" t="str">
        <x:v>48098407.8347392306</x:v>
      </x:c>
      <x:c r="I192" s="127" t="str">
        <x:v>0x053276df986b0e0306ac0446c42a9002067e00c5336e2cd5a8fb2232576ee7ed</x:v>
      </x:c>
      <x:c r="J192" s="127" t="str">
        <x:v>577601024975</x:v>
      </x:c>
    </x:row>
    <x:row r="193">
      <x:c r="A193" s="126" t="n">
        <x:v>46312.638730694445</x:v>
      </x:c>
      <x:c r="B193" s="127" t="str">
        <x:v>178812496895035</x:v>
      </x:c>
      <x:c r="C193" t="str">
        <x:v>BUY</x:v>
      </x:c>
      <x:c r="D193" s="104" t="n">
        <x:v>12.43</x:v>
      </x:c>
      <x:c r="E193" s="104" t="n">
        <x:v>78.92</x:v>
      </x:c>
      <x:c r="F193" s="103" t="n">
        <x:f>D193*E193</x:f>
        <x:v>980.9756</x:v>
      </x:c>
      <x:c r="G193" t="n">
        <x:v>15</x:v>
      </x:c>
      <x:c r="H193" s="127" t="str">
        <x:v>48098415.5547392294</x:v>
      </x:c>
      <x:c r="I193" s="127" t="str">
        <x:v>0x86ae41f7f138667c88270446c42a9802054401038c3b854e2a76ed4ab03c4067</x:v>
      </x:c>
      <x:c r="J193" s="127" t="str">
        <x:v>577601037171</x:v>
      </x:c>
    </x:row>
    <x:row r="194">
      <x:c r="A194" s="126" t="n">
        <x:v>46312.638730694445</x:v>
      </x:c>
      <x:c r="B194" s="127" t="str">
        <x:v>60007625246323</x:v>
      </x:c>
      <x:c r="C194" t="str">
        <x:v>BUY</x:v>
      </x:c>
      <x:c r="D194" s="104" t="n">
        <x:v>26.47</x:v>
      </x:c>
      <x:c r="E194" s="104" t="n">
        <x:v>78.92</x:v>
      </x:c>
      <x:c r="F194" s="103" t="n">
        <x:f>D194*E194</x:f>
        <x:v>2089.0124</x:v>
      </x:c>
      <x:c r="G194" t="n">
        <x:v>15</x:v>
      </x:c>
      <x:c r="H194" s="127" t="str">
        <x:v>48098427.9847392291</x:v>
      </x:c>
      <x:c r="I194" s="127" t="str">
        <x:v>0x355128228d8779d436ca0446c42a980205440104288a98a6d919d3754c8b53be</x:v>
      </x:c>
      <x:c r="J194" s="127" t="str">
        <x:v>577601037171</x:v>
      </x:c>
    </x:row>
    <x:row r="195">
      <x:c r="A195" s="126" t="n">
        <x:v>46312.638730694445</x:v>
      </x:c>
      <x:c r="B195" s="127" t="str">
        <x:v>56622032732269</x:v>
      </x:c>
      <x:c r="C195" t="str">
        <x:v>BUY</x:v>
      </x:c>
      <x:c r="D195" s="104" t="n">
        <x:v>13.23</x:v>
      </x:c>
      <x:c r="E195" s="104" t="n">
        <x:v>78.92</x:v>
      </x:c>
      <x:c r="F195" s="103" t="n">
        <x:f>D195*E195</x:f>
        <x:v>1044.1116</x:v>
      </x:c>
      <x:c r="G195" t="n">
        <x:v>15</x:v>
      </x:c>
      <x:c r="H195" s="127" t="str">
        <x:v>48098454.4547392279</x:v>
      </x:c>
      <x:c r="I195" s="127" t="str">
        <x:v>0xe3f40e4d29d68d2be56d0446c42a980205440105c4d9abfd87bcb99fe8da6716</x:v>
      </x:c>
      <x:c r="J195" s="127" t="str">
        <x:v>577601037171</x:v>
      </x:c>
    </x:row>
    <x:row r="196">
      <x:c r="A196" s="126" t="n">
        <x:v>46312.638730694445</x:v>
      </x:c>
      <x:c r="B196" s="127" t="str">
        <x:v>1035433858077056</x:v>
      </x:c>
      <x:c r="C196" t="str">
        <x:v>BUY</x:v>
      </x:c>
      <x:c r="D196" s="104" t="n">
        <x:v>13.23</x:v>
      </x:c>
      <x:c r="E196" s="104" t="n">
        <x:v>78.92</x:v>
      </x:c>
      <x:c r="F196" s="103" t="n">
        <x:f>D196*E196</x:f>
        <x:v>1044.1116</x:v>
      </x:c>
      <x:c r="G196" t="n">
        <x:v>15</x:v>
      </x:c>
      <x:c r="H196" s="127" t="str">
        <x:v>48098467.6847392321</x:v>
      </x:c>
      <x:c r="I196" s="127" t="str">
        <x:v>0x9296f477c625a08394100446c42a9802054401066128bf55365f9fca85297a6e</x:v>
      </x:c>
      <x:c r="J196" s="127" t="str">
        <x:v>577601037171</x:v>
      </x:c>
    </x:row>
    <x:row r="197">
      <x:c r="A197" s="126" t="n">
        <x:v>46312.638735347224</x:v>
      </x:c>
      <x:c r="B197" s="127" t="str">
        <x:v>491813460204599</x:v>
      </x:c>
      <x:c r="C197" t="str">
        <x:v>BUY</x:v>
      </x:c>
      <x:c r="D197" s="104" t="n">
        <x:v>18.1</x:v>
      </x:c>
      <x:c r="E197" s="104" t="n">
        <x:v>78.92</x:v>
      </x:c>
      <x:c r="F197" s="103" t="n">
        <x:f>D197*E197</x:f>
        <x:v>1428.4520000000002</x:v>
      </x:c>
      <x:c r="G197" t="n">
        <x:v>15</x:v>
      </x:c>
      <x:c r="H197" s="127" t="str">
        <x:v>48098480.9147392288</x:v>
      </x:c>
      <x:c r="I197" s="127" t="str">
        <x:v>0xdd3e5dcea64124f8deb80446c42a9d02060b00b4414443ca810709216544fee3</x:v>
      </x:c>
      <x:c r="J197" s="127" t="str">
        <x:v>577601037171</x:v>
      </x:c>
    </x:row>
    <x:row r="198">
      <x:c r="A198" s="126" t="n">
        <x:v>46312.63873608796</x:v>
      </x:c>
      <x:c r="B198" s="127" t="str">
        <x:v>251589262897009</x:v>
      </x:c>
      <x:c r="C198" t="str">
        <x:v>BUY</x:v>
      </x:c>
      <x:c r="D198" s="104" t="n">
        <x:v>12.75</x:v>
      </x:c>
      <x:c r="E198" s="104" t="n">
        <x:v>78.92</x:v>
      </x:c>
      <x:c r="F198" s="103" t="n">
        <x:f>D198*E198</x:f>
        <x:v>1006.23</x:v>
      </x:c>
      <x:c r="G198" t="n">
        <x:v>15</x:v>
      </x:c>
      <x:c r="H198" s="127" t="str">
        <x:v>48098499.0147392303</x:v>
      </x:c>
      <x:c r="I198" s="127" t="str">
        <x:v>0x96190c8ea360948997920446c42a9e0201e800743e63b35b39e1b7e162646e74</x:v>
      </x:c>
      <x:c r="J198" s="127" t="str">
        <x:v>577601037171</x:v>
      </x:c>
    </x:row>
    <x:row r="199">
      <x:c r="A199" s="126" t="n">
        <x:v>46312.63873608796</x:v>
      </x:c>
      <x:c r="B199" s="127" t="str">
        <x:v>51087122063553</x:v>
      </x:c>
      <x:c r="C199" t="str">
        <x:v>BUY</x:v>
      </x:c>
      <x:c r="D199" s="104" t="n">
        <x:v>16.13</x:v>
      </x:c>
      <x:c r="E199" s="104" t="n">
        <x:v>78.92</x:v>
      </x:c>
      <x:c r="F199" s="103" t="n">
        <x:f>D199*E199</x:f>
        <x:v>1272.9796</x:v>
      </x:c>
      <x:c r="G199" t="n">
        <x:v>15</x:v>
      </x:c>
      <x:c r="H199" s="127" t="str">
        <x:v>48098511.7647392303</x:v>
      </x:c>
      <x:c r="I199" s="127" t="str">
        <x:v>0x48ec8329bcf1d7054a660446c42a9e0201e9000f57f4f5d7ecb52e7c7bf5b0ef</x:v>
      </x:c>
      <x:c r="J199" s="127" t="str">
        <x:v>577601037171</x:v>
      </x:c>
    </x:row>
    <x:row r="200">
      <x:c r="A200" s="126" t="n">
        <x:v>46312.63873608796</x:v>
      </x:c>
      <x:c r="B200" s="127" t="str">
        <x:v>805618172246708</x:v>
      </x:c>
      <x:c r="C200" t="str">
        <x:v>BUY</x:v>
      </x:c>
      <x:c r="D200" s="104" t="n">
        <x:v>14.37</x:v>
      </x:c>
      <x:c r="E200" s="104" t="n">
        <x:v>78.92</x:v>
      </x:c>
      <x:c r="F200" s="103" t="n">
        <x:f>D200*E200</x:f>
        <x:v>1134.0804</x:v>
      </x:c>
      <x:c r="G200" t="n">
        <x:v>15</x:v>
      </x:c>
      <x:c r="H200" s="127" t="str">
        <x:v>48098527.894739233</x:v>
      </x:c>
      <x:c r="I200" s="127" t="str">
        <x:v>0xf8029bd3d62fb255f97c0446c42a9e0201f400b97122d1289bcb472695238c40</x:v>
      </x:c>
      <x:c r="J200" s="127" t="str">
        <x:v>577601037171</x:v>
      </x:c>
    </x:row>
    <x:row r="201">
      <x:c r="A201" s="126" t="n">
        <x:v>46312.63881747685</x:v>
      </x:c>
      <x:c r="B201" s="127" t="str">
        <x:v>473703531790529</x:v>
      </x:c>
      <x:c r="C201" t="str">
        <x:v>BUY</x:v>
      </x:c>
      <x:c r="D201" s="104" t="n">
        <x:v>16.43</x:v>
      </x:c>
      <x:c r="E201" s="104" t="n">
        <x:v>78.864</x:v>
      </x:c>
      <x:c r="F201" s="103" t="n">
        <x:f>D201*E201</x:f>
        <x:v>1295.73552</x:v>
      </x:c>
      <x:c r="G201" t="n">
        <x:v>15</x:v>
      </x:c>
      <x:c r="H201" s="127" t="str">
        <x:v>48098542.2647392303</x:v>
      </x:c>
      <x:c r="I201" s="127" t="str">
        <x:v>0x1fb1b96555c2066f212b0446c42aff021659004af0c52541c37a64b814c5e059</x:v>
      </x:c>
      <x:c r="J201" s="127" t="str">
        <x:v>577601192110</x:v>
      </x:c>
    </x:row>
    <x:row r="202">
      <x:c r="A202" s="126" t="n">
        <x:v>46312.63881747685</x:v>
      </x:c>
      <x:c r="B202" s="127" t="str">
        <x:v>181736101701657</x:v>
      </x:c>
      <x:c r="C202" t="str">
        <x:v>BUY</x:v>
      </x:c>
      <x:c r="D202" s="104" t="n">
        <x:v>18.15</x:v>
      </x:c>
      <x:c r="E202" s="104" t="n">
        <x:v>78.864</x:v>
      </x:c>
      <x:c r="F202" s="103" t="n">
        <x:f>D202*E202</x:f>
        <x:v>1431.3816</x:v>
      </x:c>
      <x:c r="G202" t="n">
        <x:v>15</x:v>
      </x:c>
      <x:c r="H202" s="127" t="str">
        <x:v>48098558.69473923</x:v>
      </x:c>
      <x:c r="I202" s="127" t="str">
        <x:v>0x2936a572a0f831362ab00446c42aff02168400583bfb5008ccff50c55ffc0b20</x:v>
      </x:c>
      <x:c r="J202" s="127" t="str">
        <x:v>577601192110</x:v>
      </x:c>
    </x:row>
    <x:row r="203">
      <x:c r="A203" s="126" t="n">
        <x:v>46312.63881747685</x:v>
      </x:c>
      <x:c r="B203" s="127" t="str">
        <x:v>553304295502790</x:v>
      </x:c>
      <x:c r="C203" t="str">
        <x:v>BUY</x:v>
      </x:c>
      <x:c r="D203" s="104" t="n">
        <x:v>38.67</x:v>
      </x:c>
      <x:c r="E203" s="104" t="n">
        <x:v>78.864</x:v>
      </x:c>
      <x:c r="F203" s="103" t="n">
        <x:f>D203*E203</x:f>
        <x:v>3049.67088</x:v>
      </x:c>
      <x:c r="G203" t="n">
        <x:v>15</x:v>
      </x:c>
      <x:c r="H203" s="127" t="str">
        <x:v>48098576.8447392285</x:v>
      </x:c>
      <x:c r="I203" s="127" t="str">
        <x:v>0xa757f67a20ce7da0a8d10446c42aff021689005fbbc19c724b20a1ccdfc2578b</x:v>
      </x:c>
      <x:c r="J203" s="127" t="str">
        <x:v>577601192110</x:v>
      </x:c>
    </x:row>
    <x:row r="204">
      <x:c r="A204" s="126" t="n">
        <x:v>46312.63881747685</x:v>
      </x:c>
      <x:c r="B204" s="127" t="str">
        <x:v>826534879345182</x:v>
      </x:c>
      <x:c r="C204" t="str">
        <x:v>BUY</x:v>
      </x:c>
      <x:c r="D204" s="104" t="n">
        <x:v>42.24</x:v>
      </x:c>
      <x:c r="E204" s="104" t="n">
        <x:v>78.864</x:v>
      </x:c>
      <x:c r="F204" s="103" t="n">
        <x:f>D204*E204</x:f>
        <x:v>3331.21536</x:v>
      </x:c>
      <x:c r="G204" t="n">
        <x:v>15</x:v>
      </x:c>
      <x:c r="H204" s="127" t="str">
        <x:v>48098615.5147392303</x:v>
      </x:c>
      <x:c r="I204" s="127" t="str">
        <x:v>0xf2d152195149306af44b0446c42aff0216d100feec4c4f3d9699fd6c104d0a55</x:v>
      </x:c>
      <x:c r="J204" s="127" t="str">
        <x:v>577601192110</x:v>
      </x:c>
    </x:row>
    <x:row r="205">
      <x:c r="A205" s="126" t="n">
        <x:v>46312.63881747685</x:v>
      </x:c>
      <x:c r="B205" s="127" t="str">
        <x:v>579499887794735</x:v>
      </x:c>
      <x:c r="C205" t="str">
        <x:v>BUY</x:v>
      </x:c>
      <x:c r="D205" s="104" t="n">
        <x:v>11.31</x:v>
      </x:c>
      <x:c r="E205" s="104" t="n">
        <x:v>78.864</x:v>
      </x:c>
      <x:c r="F205" s="103" t="n">
        <x:f>D205*E205</x:f>
        <x:v>891.9518400000001</x:v>
      </x:c>
      <x:c r="G205" t="n">
        <x:v>15</x:v>
      </x:c>
      <x:c r="H205" s="127" t="str">
        <x:v>48098657.7547392324</x:v>
      </x:c>
      <x:c r="I205" s="127" t="str">
        <x:v>0x6049fd9719add56f61c30446c42aff021747007cb4a0f4410412a8e9d8a1af5a</x:v>
      </x:c>
      <x:c r="J205" s="127" t="str">
        <x:v>577601192110</x:v>
      </x:c>
    </x:row>
    <x:row r="206">
      <x:c r="A206" s="126" t="n">
        <x:v>46312.64485025463</x:v>
      </x:c>
      <x:c r="B206" s="127" t="str">
        <x:v>880697763875251</x:v>
      </x:c>
      <x:c r="C206" t="str">
        <x:v>BUY</x:v>
      </x:c>
      <x:c r="D206" s="104" t="n">
        <x:v>0.69</x:v>
      </x:c>
      <x:c r="E206" s="104" t="n">
        <x:v>78.729</x:v>
      </x:c>
      <x:c r="F206" s="103" t="n">
        <x:f>D206*E206</x:f>
        <x:v>54.32301</x:v>
      </x:c>
      <x:c r="G206" t="n">
        <x:v>15</x:v>
      </x:c>
      <x:c r="H206" s="127" t="str">
        <x:v>48098669.0647392273</x:v>
      </x:c>
      <x:c r="I206" s="127" t="str">
        <x:v>0x0000000000000000000000000000000000000000000000000000000000000000</x:v>
      </x:c>
      <x:c r="J206" s="127" t="str">
        <x:v>577606570739</x:v>
      </x:c>
    </x:row>
    <x:row r="207">
      <x:c r="A207" s="126" t="n">
        <x:v>46312.644884340276</x:v>
      </x:c>
      <x:c r="B207" s="127" t="str">
        <x:v>83522819749068</x:v>
      </x:c>
      <x:c r="C207" t="str">
        <x:v>BUY</x:v>
      </x:c>
      <x:c r="D207" s="104" t="n">
        <x:v>0.66</x:v>
      </x:c>
      <x:c r="E207" s="104" t="n">
        <x:v>78.729</x:v>
      </x:c>
      <x:c r="F207" s="103" t="n">
        <x:f>D207*E207</x:f>
        <x:v>51.96114</x:v>
      </x:c>
      <x:c r="G207" t="n">
        <x:v>15</x:v>
      </x:c>
      <x:c r="H207" s="127" t="str">
        <x:v>48098669.7547392324</x:v>
      </x:c>
      <x:c r="I207" s="127" t="str">
        <x:v>0x0000000000000000000000000000000000000000000000000000000000000000</x:v>
      </x:c>
      <x:c r="J207" s="127" t="str">
        <x:v>577606615521</x:v>
      </x:c>
    </x:row>
    <x:row r="208">
      <x:c r="A208" s="126" t="n">
        <x:v>46312.64523241898</x:v>
      </x:c>
      <x:c r="B208" s="127" t="str">
        <x:v>1102958171385451</x:v>
      </x:c>
      <x:c r="C208" t="str">
        <x:v>BUY</x:v>
      </x:c>
      <x:c r="D208" s="104" t="n">
        <x:v>0.99</x:v>
      </x:c>
      <x:c r="E208" s="104" t="n">
        <x:v>78.777</x:v>
      </x:c>
      <x:c r="F208" s="103" t="n">
        <x:f>D208*E208</x:f>
        <x:v>77.98923</x:v>
      </x:c>
      <x:c r="G208" t="n">
        <x:v>15</x:v>
      </x:c>
      <x:c r="H208" s="127" t="str">
        <x:v>48098670.4147392288</x:v>
      </x:c>
      <x:c r="I208" s="127" t="str">
        <x:v>0x0000000000000000000000000000000000000000000000000000000000000000</x:v>
      </x:c>
      <x:c r="J208" s="127" t="str">
        <x:v>577606925566</x:v>
      </x:c>
    </x:row>
    <x:row r="209">
      <x:c r="A209" s="126" t="n">
        <x:v>46312.646238506946</x:v>
      </x:c>
      <x:c r="B209" s="127" t="str">
        <x:v>19952586119602</x:v>
      </x:c>
      <x:c r="C209" t="str">
        <x:v>BUY</x:v>
      </x:c>
      <x:c r="D209" s="104" t="n">
        <x:v>0.69</x:v>
      </x:c>
      <x:c r="E209" s="104" t="n">
        <x:v>78.852</x:v>
      </x:c>
      <x:c r="F209" s="103" t="n">
        <x:f>D209*E209</x:f>
        <x:v>54.40788</x:v>
      </x:c>
      <x:c r="G209" t="n">
        <x:v>15</x:v>
      </x:c>
      <x:c r="H209" s="127" t="str">
        <x:v>48098671.4047392309</x:v>
      </x:c>
      <x:c r="I209" s="127" t="str">
        <x:v>0x0000000000000000000000000000000000000000000000000000000000000000</x:v>
      </x:c>
      <x:c r="J209" s="127" t="str">
        <x:v>577607726448</x:v>
      </x:c>
    </x:row>
    <x:row r="210">
      <x:c r="A210" s="126" t="n">
        <x:v>46312.64630828704</x:v>
      </x:c>
      <x:c r="B210" s="127" t="str">
        <x:v>156184568256830</x:v>
      </x:c>
      <x:c r="C210" t="str">
        <x:v>BUY</x:v>
      </x:c>
      <x:c r="D210" s="104" t="n">
        <x:v>0.75</x:v>
      </x:c>
      <x:c r="E210" s="104" t="n">
        <x:v>78.841</x:v>
      </x:c>
      <x:c r="F210" s="103" t="n">
        <x:f>D210*E210</x:f>
        <x:v>59.13074999999999</x:v>
      </x:c>
      <x:c r="G210" t="n">
        <x:v>15</x:v>
      </x:c>
      <x:c r="H210" s="127" t="str">
        <x:v>48098672.0947392285</x:v>
      </x:c>
      <x:c r="I210" s="127" t="str">
        <x:v>0x0000000000000000000000000000000000000000000000000000000000000000</x:v>
      </x:c>
      <x:c r="J210" s="127" t="str">
        <x:v>577607786527</x:v>
      </x:c>
    </x:row>
    <x:row r="211">
      <x:c r="A211" s="126" t="n">
        <x:v>46312.64662048611</x:v>
      </x:c>
      <x:c r="B211" s="127" t="str">
        <x:v>1071172770446697</x:v>
      </x:c>
      <x:c r="C211" t="str">
        <x:v>BUY</x:v>
      </x:c>
      <x:c r="D211" s="104" t="n">
        <x:v>1</x:v>
      </x:c>
      <x:c r="E211" s="104" t="n">
        <x:v>78.844</x:v>
      </x:c>
      <x:c r="F211" s="103" t="n">
        <x:f>D211*E211</x:f>
        <x:v>78.844</x:v>
      </x:c>
      <x:c r="G211" t="n">
        <x:v>15</x:v>
      </x:c>
      <x:c r="H211" s="127" t="str">
        <x:v>48098672.8447392285</x:v>
      </x:c>
      <x:c r="I211" s="127" t="str">
        <x:v>0x0000000000000000000000000000000000000000000000000000000000000000</x:v>
      </x:c>
      <x:c r="J211" s="127" t="str">
        <x:v>577608024633</x:v>
      </x:c>
    </x:row>
    <x:row r="212">
      <x:c r="A212" s="126" t="n">
        <x:v>46312.646655219905</x:v>
      </x:c>
      <x:c r="B212" s="127" t="str">
        <x:v>364405559914336</x:v>
      </x:c>
      <x:c r="C212" t="str">
        <x:v>BUY</x:v>
      </x:c>
      <x:c r="D212" s="104" t="n">
        <x:v>0.12</x:v>
      </x:c>
      <x:c r="E212" s="104" t="n">
        <x:v>78.837</x:v>
      </x:c>
      <x:c r="F212" s="103" t="n">
        <x:f>D212*E212</x:f>
        <x:v>9.46044</x:v>
      </x:c>
      <x:c r="G212" t="n">
        <x:v>15</x:v>
      </x:c>
      <x:c r="H212" s="127" t="str">
        <x:v>48098673.8447392285</x:v>
      </x:c>
      <x:c r="I212" s="127" t="str">
        <x:v>0x0000000000000000000000000000000000000000000000000000000000000000</x:v>
      </x:c>
      <x:c r="J212" s="127" t="str">
        <x:v>577608043679</x:v>
      </x:c>
    </x:row>
    <x:row r="213">
      <x:c r="A213" s="126" t="n">
        <x:v>46312.64693296296</x:v>
      </x:c>
      <x:c r="B213" s="127" t="str">
        <x:v>282949282210136</x:v>
      </x:c>
      <x:c r="C213" t="str">
        <x:v>BUY</x:v>
      </x:c>
      <x:c r="D213" s="104" t="n">
        <x:v>0.69</x:v>
      </x:c>
      <x:c r="E213" s="104" t="n">
        <x:v>78.867</x:v>
      </x:c>
      <x:c r="F213" s="103" t="n">
        <x:f>D213*E213</x:f>
        <x:v>54.41823</x:v>
      </x:c>
      <x:c r="G213" t="n">
        <x:v>15</x:v>
      </x:c>
      <x:c r="H213" s="127" t="str">
        <x:v>48098673.9647392333</x:v>
      </x:c>
      <x:c r="I213" s="127" t="str">
        <x:v>0x0000000000000000000000000000000000000000000000000000000000000000</x:v>
      </x:c>
      <x:c r="J213" s="127" t="str">
        <x:v>577608255507</x:v>
      </x:c>
    </x:row>
    <x:row r="214">
      <x:c r="A214" s="126" t="n">
        <x:v>46312.647280219906</x:v>
      </x:c>
      <x:c r="B214" s="127" t="str">
        <x:v>1114859793585278</x:v>
      </x:c>
      <x:c r="C214" t="str">
        <x:v>BUY</x:v>
      </x:c>
      <x:c r="D214" s="104" t="n">
        <x:v>0.7</x:v>
      </x:c>
      <x:c r="E214" s="104" t="n">
        <x:v>78.866</x:v>
      </x:c>
      <x:c r="F214" s="103" t="n">
        <x:f>D214*E214</x:f>
        <x:v>55.206199999999995</x:v>
      </x:c>
      <x:c r="G214" t="n">
        <x:v>15</x:v>
      </x:c>
      <x:c r="H214" s="127" t="str">
        <x:v>48098674.6547392309</x:v>
      </x:c>
      <x:c r="I214" s="127" t="str">
        <x:v>0x0000000000000000000000000000000000000000000000000000000000000000</x:v>
      </x:c>
      <x:c r="J214" s="127" t="str">
        <x:v>577608528393</x:v>
      </x:c>
    </x:row>
    <x:row r="215">
      <x:c r="A215" s="126" t="n">
        <x:v>46312.64741365741</x:v>
      </x:c>
      <x:c r="B215" s="127" t="str">
        <x:v>506853372023586</x:v>
      </x:c>
      <x:c r="C215" t="str">
        <x:v>BUY</x:v>
      </x:c>
      <x:c r="D215" s="104" t="n">
        <x:v>25.77</x:v>
      </x:c>
      <x:c r="E215" s="104" t="n">
        <x:v>78.869</x:v>
      </x:c>
      <x:c r="F215" s="103" t="n">
        <x:f>D215*E215</x:f>
        <x:v>2032.4541299999999</x:v>
      </x:c>
      <x:c r="G215" t="n">
        <x:v>15</x:v>
      </x:c>
      <x:c r="H215" s="127" t="str">
        <x:v>48098675.3547392264</x:v>
      </x:c>
      <x:c r="I215" s="127" t="str">
        <x:v>0x58f8b5394b2a30885a720446c4539302043b001ee62d4f5afcc1608c0a2e0a72</x:v>
      </x:c>
      <x:c r="J215" s="127" t="str">
        <x:v>577608625897</x:v>
      </x:c>
    </x:row>
    <x:row r="216">
      <x:c r="A216" s="126" t="n">
        <x:v>46312.64741365741</x:v>
      </x:c>
      <x:c r="B216" s="127" t="str">
        <x:v>1067688036177929</x:v>
      </x:c>
      <x:c r="C216" t="str">
        <x:v>BUY</x:v>
      </x:c>
      <x:c r="D216" s="104" t="n">
        <x:v>13.2</x:v>
      </x:c>
      <x:c r="E216" s="104" t="n">
        <x:v>78.869</x:v>
      </x:c>
      <x:c r="F216" s="103" t="n">
        <x:f>D216*E216</x:f>
        <x:v>1041.0708</x:v>
      </x:c>
      <x:c r="G216" t="n">
        <x:v>15</x:v>
      </x:c>
      <x:c r="H216" s="127" t="str">
        <x:v>48098701.1247392297</x:v>
      </x:c>
      <x:c r="I216" s="127" t="str">
        <x:v>0x0bcc2bd464bb73040d450446c4539302043c00b9ffbe91d6af94d72723bf4cee</x:v>
      </x:c>
      <x:c r="J216" s="127" t="str">
        <x:v>577608625897</x:v>
      </x:c>
    </x:row>
    <x:row r="217">
      <x:c r="A217" s="126" t="n">
        <x:v>46312.64741365741</x:v>
      </x:c>
      <x:c r="B217" s="127" t="str">
        <x:v>717000113248251</x:v>
      </x:c>
      <x:c r="C217" t="str">
        <x:v>BUY</x:v>
      </x:c>
      <x:c r="D217" s="104" t="n">
        <x:v>26.4</x:v>
      </x:c>
      <x:c r="E217" s="104" t="n">
        <x:v>78.869</x:v>
      </x:c>
      <x:c r="F217" s="103" t="n">
        <x:f>D217*E217</x:f>
        <x:v>2082.1416</x:v>
      </x:c>
      <x:c r="G217" t="n">
        <x:v>15</x:v>
      </x:c>
      <x:c r="H217" s="127" t="str">
        <x:v>48098714.3247392327</x:v>
      </x:c>
      <x:c r="I217" s="127" t="str">
        <x:v>0xba6f11ff010a865bbbe80446c4539302043c01019c0da52d5e37bd51c00e6046</x:v>
      </x:c>
      <x:c r="J217" s="127" t="str">
        <x:v>577608625897</x:v>
      </x:c>
    </x:row>
    <x:row r="218">
      <x:c r="A218" s="126" t="n">
        <x:v>46312.64741365741</x:v>
      </x:c>
      <x:c r="B218" s="127" t="str">
        <x:v>820182619997738</x:v>
      </x:c>
      <x:c r="C218" t="str">
        <x:v>BUY</x:v>
      </x:c>
      <x:c r="D218" s="104" t="n">
        <x:v>26.4</x:v>
      </x:c>
      <x:c r="E218" s="104" t="n">
        <x:v>78.869</x:v>
      </x:c>
      <x:c r="F218" s="103" t="n">
        <x:f>D218*E218</x:f>
        <x:v>2082.1416</x:v>
      </x:c>
      <x:c r="G218" t="n">
        <x:v>15</x:v>
      </x:c>
      <x:c r="H218" s="127" t="str">
        <x:v>48098740.7247392312</x:v>
      </x:c>
      <x:c r="I218" s="127" t="str">
        <x:v>0xbe9fa26f7e4cb57fc0190446c4539302043d0055194fd45162684dc23d408f6a</x:v>
      </x:c>
      <x:c r="J218" s="127" t="str">
        <x:v>577608625897</x:v>
      </x:c>
    </x:row>
    <x:row r="219">
      <x:c r="A219" s="126" t="n">
        <x:v>46312.64741478009</x:v>
      </x:c>
      <x:c r="B219" s="127" t="str">
        <x:v>494031034976895</x:v>
      </x:c>
      <x:c r="C219" t="str">
        <x:v>BUY</x:v>
      </x:c>
      <x:c r="D219" s="104" t="n">
        <x:v>14.57</x:v>
      </x:c>
      <x:c r="E219" s="104" t="n">
        <x:v>78.869</x:v>
      </x:c>
      <x:c r="F219" s="103" t="n">
        <x:f>D219*E219</x:f>
        <x:v>1149.12133</x:v>
      </x:c>
      <x:c r="G219" t="n">
        <x:v>15</x:v>
      </x:c>
      <x:c r="H219" s="127" t="str">
        <x:v>48098767.1247392297</x:v>
      </x:c>
      <x:c r="I219" s="127" t="str">
        <x:v>0xcb1c081e6751f329cc950446c45394020a310004025511fb6ee4b3712655cd14</x:v>
      </x:c>
      <x:c r="J219" s="127" t="str">
        <x:v>577608625897</x:v>
      </x:c>
    </x:row>
    <x:row r="220">
      <x:c r="A220" s="126" t="n">
        <x:v>46312.64741478009</x:v>
      </x:c>
      <x:c r="B220" s="127" t="str">
        <x:v>253393626860736</x:v>
      </x:c>
      <x:c r="C220" t="str">
        <x:v>BUY</x:v>
      </x:c>
      <x:c r="D220" s="104" t="n">
        <x:v>14.88</x:v>
      </x:c>
      <x:c r="E220" s="104" t="n">
        <x:v>78.869</x:v>
      </x:c>
      <x:c r="F220" s="103" t="n">
        <x:f>D220*E220</x:f>
        <x:v>1173.5707200000002</x:v>
      </x:c>
      <x:c r="G220" t="n">
        <x:v>15</x:v>
      </x:c>
      <x:c r="H220" s="127" t="str">
        <x:v>48098781.69473923</x:v>
      </x:c>
      <x:c r="I220" s="127" t="str">
        <x:v>0x92ac8499cd3395ed94260446c45394020a3f007f6836b4bf36752fec8c376fd8</x:v>
      </x:c>
      <x:c r="J220" s="127" t="str">
        <x:v>577608625897</x:v>
      </x:c>
    </x:row>
    <x:row r="221">
      <x:c r="A221" s="126" t="n">
        <x:v>46312.64741478009</x:v>
      </x:c>
      <x:c r="B221" s="127" t="str">
        <x:v>773987042302484</x:v>
      </x:c>
      <x:c r="C221" t="str">
        <x:v>BUY</x:v>
      </x:c>
      <x:c r="D221" s="104" t="n">
        <x:v>5.57</x:v>
      </x:c>
      <x:c r="E221" s="104" t="n">
        <x:v>78.869</x:v>
      </x:c>
      <x:c r="F221" s="103" t="n">
        <x:f>D221*E221</x:f>
        <x:v>439.30033000000003</x:v>
      </x:c>
      <x:c r="G221" t="n">
        <x:v>15</x:v>
      </x:c>
      <x:c r="H221" s="127" t="str">
        <x:v>48098796.5747392327</x:v>
      </x:c>
      <x:c r="I221" s="127" t="str">
        <x:v>0x3e053f52e60e0a133f7e0446c45394020a540038810128e5e1cdeaa5a501e3fd</x:v>
      </x:c>
      <x:c r="J221" s="127" t="str">
        <x:v>577608625897</x:v>
      </x:c>
    </x:row>
    <x:row r="222">
      <x:c r="A222" s="126" t="n">
        <x:v>46312.657255115744</x:v>
      </x:c>
      <x:c r="B222" s="127" t="str">
        <x:v>1054780239521212</x:v>
      </x:c>
      <x:c r="C222" t="str">
        <x:v>BUY</x:v>
      </x:c>
      <x:c r="D222" s="104" t="n">
        <x:v>20.85</x:v>
      </x:c>
      <x:c r="E222" s="104" t="n">
        <x:v>78.788</x:v>
      </x:c>
      <x:c r="F222" s="103" t="n">
        <x:f>D222*E222</x:f>
        <x:v>1642.7298</x:v>
      </x:c>
      <x:c r="G222" t="n">
        <x:v>15</x:v>
      </x:c>
      <x:c r="H222" s="127" t="str">
        <x:v>48098802.144739233</x:v>
      </x:c>
      <x:c r="I222" s="127" t="str">
        <x:v>0xa4218a8ffa01a2c4a59b0446c4820402016400759504c19647ea35e2b9057caf</x:v>
      </x:c>
      <x:c r="J222" s="127" t="str">
        <x:v>577617008283</x:v>
      </x:c>
    </x:row>
    <x:row r="223">
      <x:c r="A223" s="126" t="n">
        <x:v>46312.657255115744</x:v>
      </x:c>
      <x:c r="B223" s="127" t="str">
        <x:v>579269312278685</x:v>
      </x:c>
      <x:c r="C223" t="str">
        <x:v>BUY</x:v>
      </x:c>
      <x:c r="D223" s="104" t="n">
        <x:v>15.63</x:v>
      </x:c>
      <x:c r="E223" s="104" t="n">
        <x:v>78.788</x:v>
      </x:c>
      <x:c r="F223" s="103" t="n">
        <x:f>D223*E223</x:f>
        <x:v>1231.45644</x:v>
      </x:c>
      <x:c r="G223" t="n">
        <x:v>15</x:v>
      </x:c>
      <x:c r="H223" s="127" t="str">
        <x:v>48098822.994739227</x:v>
      </x:c>
      <x:c r="I223" s="127" t="str">
        <x:v>0x09c877c62d2427bc0b420446c4820402016600abc827468ead912318ec2801a6</x:v>
      </x:c>
      <x:c r="J223" s="127" t="str">
        <x:v>577617008283</x:v>
      </x:c>
    </x:row>
    <x:row r="224">
      <x:c r="A224" s="126" t="n">
        <x:v>46312.65834372685</x:v>
      </x:c>
      <x:c r="B224" s="127" t="str">
        <x:v>793325415917730</x:v>
      </x:c>
      <x:c r="C224" t="str">
        <x:v>BUY</x:v>
      </x:c>
      <x:c r="D224" s="104" t="n">
        <x:v>127.25</x:v>
      </x:c>
      <x:c r="E224" s="104" t="n">
        <x:v>78.58</x:v>
      </x:c>
      <x:c r="F224" s="103" t="n">
        <x:f>D224*E224</x:f>
        <x:v>9999.305</x:v>
      </x:c>
      <x:c r="G224" t="n">
        <x:v>15</x:v>
      </x:c>
      <x:c r="H224" s="127" t="str">
        <x:v>48098838.6247392297</x:v>
      </x:c>
      <x:c r="I224" s="127" t="str">
        <x:v>0xa358ac01851dfdfba4d20446c4872802078900e720111ccd472157544411d7e6</x:v>
      </x:c>
      <x:c r="J224" s="127" t="str">
        <x:v>577617989924</x:v>
      </x:c>
    </x:row>
    <x:row r="225">
      <x:c r="A225" s="126" t="n">
        <x:v>46312.66228082176</x:v>
      </x:c>
      <x:c r="B225" s="127" t="str">
        <x:v>97279850333684</x:v>
      </x:c>
      <x:c r="C225" t="str">
        <x:v>BUY</x:v>
      </x:c>
      <x:c r="D225" s="104" t="n">
        <x:v>0.47</x:v>
      </x:c>
      <x:c r="E225" s="104" t="n">
        <x:v>78.505</x:v>
      </x:c>
      <x:c r="F225" s="103" t="n">
        <x:f>D225*E225</x:f>
        <x:v>36.897349999999996</x:v>
      </x:c>
      <x:c r="G225" t="n">
        <x:v>15</x:v>
      </x:c>
      <x:c r="H225" s="127" t="str">
        <x:v>48098965.8747392297</x:v>
      </x:c>
      <x:c r="I225" s="127" t="str">
        <x:v>0x0000000000000000000000000000000000000000000000000000000000000000</x:v>
      </x:c>
      <x:c r="J225" s="127" t="str">
        <x:v>577621268411</x:v>
      </x:c>
    </x:row>
    <x:row r="226">
      <x:c r="A226" s="126" t="n">
        <x:v>46312.6625390625</x:v>
      </x:c>
      <x:c r="B226" s="127" t="str">
        <x:v>1097302631032978</x:v>
      </x:c>
      <x:c r="C226" t="str">
        <x:v>BUY</x:v>
      </x:c>
      <x:c r="D226" s="104" t="n">
        <x:v>1.85</x:v>
      </x:c>
      <x:c r="E226" s="104" t="n">
        <x:v>78.5</x:v>
      </x:c>
      <x:c r="F226" s="103" t="n">
        <x:f>D226*E226</x:f>
        <x:v>145.225</x:v>
      </x:c>
      <x:c r="G226" t="n">
        <x:v>15</x:v>
      </x:c>
      <x:c r="H226" s="127" t="str">
        <x:v>48098966.3447392285</x:v>
      </x:c>
      <x:c r="I226" s="127" t="str">
        <x:v>0xf24462617df24243f3be0446c49ace020389004718f56116960d0db43cf61c2e</x:v>
      </x:c>
      <x:c r="J226" s="127" t="str">
        <x:v>577621501175</x:v>
      </x:c>
    </x:row>
    <x:row r="227">
      <x:c r="A227" s="126" t="n">
        <x:v>46312.662558449076</x:v>
      </x:c>
      <x:c r="B227" s="127" t="str">
        <x:v>1103623983792914</x:v>
      </x:c>
      <x:c r="C227" t="str">
        <x:v>BUY</x:v>
      </x:c>
      <x:c r="D227" s="104" t="n">
        <x:v>0.06</x:v>
      </x:c>
      <x:c r="E227" s="104" t="n">
        <x:v>78.493</x:v>
      </x:c>
      <x:c r="F227" s="103" t="n">
        <x:f>D227*E227</x:f>
        <x:v>4.70958</x:v>
      </x:c>
      <x:c r="G227" t="n">
        <x:v>15</x:v>
      </x:c>
      <x:c r="H227" s="127" t="str">
        <x:v>48098968.19473923</x:v>
      </x:c>
      <x:c r="I227" s="127" t="str">
        <x:v>0x0000000000000000000000000000000000000000000000000000000000000000</x:v>
      </x:c>
      <x:c r="J227" s="127" t="str">
        <x:v>577621511228</x:v>
      </x:c>
    </x:row>
    <x:row r="228">
      <x:c r="A228" s="126" t="n">
        <x:v>46312.662638622685</x:v>
      </x:c>
      <x:c r="B228" s="127" t="str">
        <x:v>242031680804308</x:v>
      </x:c>
      <x:c r="C228" t="str">
        <x:v>BUY</x:v>
      </x:c>
      <x:c r="D228" s="104" t="n">
        <x:v>5.81</x:v>
      </x:c>
      <x:c r="E228" s="104" t="n">
        <x:v>78.49</x:v>
      </x:c>
      <x:c r="F228" s="103" t="n">
        <x:f>D228*E228</x:f>
        <x:v>456.02689999999996</x:v>
      </x:c>
      <x:c r="G228" t="n">
        <x:v>15</x:v>
      </x:c>
      <x:c r="H228" s="127" t="str">
        <x:v>48098968.2547392324</x:v>
      </x:c>
      <x:c r="I228" s="127" t="str">
        <x:v>0x68c5ae46085a132f6a3f0446c49b37020352002ba35d32010c8e5998c75ded1a</x:v>
      </x:c>
      <x:c r="J228" s="127" t="str">
        <x:v>577621559864</x:v>
      </x:c>
    </x:row>
    <x:row r="229">
      <x:c r="A229" s="126" t="n">
        <x:v>46312.662638622685</x:v>
      </x:c>
      <x:c r="B229" s="127" t="str">
        <x:v>384456495998178</x:v>
      </x:c>
      <x:c r="C229" t="str">
        <x:v>BUY</x:v>
      </x:c>
      <x:c r="D229" s="104" t="n">
        <x:v>37.66</x:v>
      </x:c>
      <x:c r="E229" s="104" t="n">
        <x:v>78.49</x:v>
      </x:c>
      <x:c r="F229" s="103" t="n">
        <x:f>D229*E229</x:f>
        <x:v>2955.9333999999994</x:v>
      </x:c>
      <x:c r="G229" t="n">
        <x:v>15</x:v>
      </x:c>
      <x:c r="H229" s="127" t="str">
        <x:v>48098974.0647392273</x:v>
      </x:c>
      <x:c r="I229" s="127" t="str">
        <x:v>0xaaba1dd7edae9b32ac330446c49b3702036f00bd88a1ba044e82c92aaca2751d</x:v>
      </x:c>
      <x:c r="J229" s="127" t="str">
        <x:v>577621559864</x:v>
      </x:c>
    </x:row>
    <x:row r="230">
      <x:c r="A230" s="126" t="n">
        <x:v>46312.662638622685</x:v>
      </x:c>
      <x:c r="B230" s="127" t="str">
        <x:v>1003930486045542</x:v>
      </x:c>
      <x:c r="C230" t="str">
        <x:v>BUY</x:v>
      </x:c>
      <x:c r="D230" s="104" t="n">
        <x:v>13.86</x:v>
      </x:c>
      <x:c r="E230" s="104" t="n">
        <x:v>78.49</x:v>
      </x:c>
      <x:c r="F230" s="103" t="n">
        <x:f>D230*E230</x:f>
        <x:v>1087.8714</x:v>
      </x:c>
      <x:c r="G230" t="n">
        <x:v>15</x:v>
      </x:c>
      <x:c r="H230" s="127" t="str">
        <x:v>48099011.7247392312</x:v>
      </x:c>
      <x:c r="I230" s="127" t="str">
        <x:v>0xcf1a7e7d9507c96dd0940446c49b370207550063300ae83f72e329d0540ba358</x:v>
      </x:c>
      <x:c r="J230" s="127" t="str">
        <x:v>577621559864</x:v>
      </x:c>
    </x:row>
    <x:row r="231">
      <x:c r="A231" s="126" t="n">
        <x:v>46312.662638622685</x:v>
      </x:c>
      <x:c r="B231" s="127" t="str">
        <x:v>1122113695408353</x:v>
      </x:c>
      <x:c r="C231" t="str">
        <x:v>BUY</x:v>
      </x:c>
      <x:c r="D231" s="104" t="n">
        <x:v>13.89</x:v>
      </x:c>
      <x:c r="E231" s="104" t="n">
        <x:v>78.49</x:v>
      </x:c>
      <x:c r="F231" s="103" t="n">
        <x:f>D231*E231</x:f>
        <x:v>1090.2260999999999</x:v>
      </x:c>
      <x:c r="G231" t="n">
        <x:v>15</x:v>
      </x:c>
      <x:c r="H231" s="127" t="str">
        <x:v>48099025.5847392306</x:v>
      </x:c>
      <x:c r="I231" s="127" t="str">
        <x:v>0x34c16bb3c82a4e65363b0446c49b370207570099632d6d37d88a1706872e284f</x:v>
      </x:c>
      <x:c r="J231" s="127" t="str">
        <x:v>577621559864</x:v>
      </x:c>
    </x:row>
    <x:row r="232">
      <x:c r="A232" s="126" t="n">
        <x:v>46312.662638622685</x:v>
      </x:c>
      <x:c r="B232" s="127" t="str">
        <x:v>453790360535332</x:v>
      </x:c>
      <x:c r="C232" t="str">
        <x:v>BUY</x:v>
      </x:c>
      <x:c r="D232" s="104" t="n">
        <x:v>17.59</x:v>
      </x:c>
      <x:c r="E232" s="104" t="n">
        <x:v>78.49</x:v>
      </x:c>
      <x:c r="F232" s="103" t="n">
        <x:f>D232*E232</x:f>
        <x:v>1380.6390999999999</x:v>
      </x:c>
      <x:c r="G232" t="n">
        <x:v>15</x:v>
      </x:c>
      <x:c r="H232" s="127" t="str">
        <x:v>48099039.4747392312</x:v>
      </x:c>
      <x:c r="I232" s="127" t="str">
        <x:v>0x31040dc2c7c6e73a327d0446c49b3702076100a862ca060cd4ccb91586cac124</x:v>
      </x:c>
      <x:c r="J232" s="127" t="str">
        <x:v>577621559864</x:v>
      </x:c>
    </x:row>
    <x:row r="233">
      <x:c r="A233" s="126" t="n">
        <x:v>46312.662638622685</x:v>
      </x:c>
      <x:c r="B233" s="127" t="str">
        <x:v>312194539147900</x:v>
      </x:c>
      <x:c r="C233" t="str">
        <x:v>BUY</x:v>
      </x:c>
      <x:c r="D233" s="104" t="n">
        <x:v>38.59</x:v>
      </x:c>
      <x:c r="E233" s="104" t="n">
        <x:v>78.49</x:v>
      </x:c>
      <x:c r="F233" s="103" t="n">
        <x:f>D233*E233</x:f>
        <x:v>3028.9291000000003</x:v>
      </x:c>
      <x:c r="G233" t="n">
        <x:v>15</x:v>
      </x:c>
      <x:c r="H233" s="127" t="str">
        <x:v>48099057.0647392273</x:v>
      </x:c>
      <x:c r="I233" s="127" t="str">
        <x:v>0x92ed9d07fa86050694670446c49b3702076d00ed958923d836b6485ab989def1</x:v>
      </x:c>
      <x:c r="J233" s="127" t="str">
        <x:v>577621559864</x:v>
      </x:c>
    </x:row>
    <x:row r="234">
      <x:c r="A234" s="126" t="n">
        <x:v>46312.66394684028</x:v>
      </x:c>
      <x:c r="B234" s="127" t="str">
        <x:v>757379389044568</x:v>
      </x:c>
      <x:c r="C234" t="str">
        <x:v>BUY</x:v>
      </x:c>
      <x:c r="D234" s="104" t="n">
        <x:v>0.7</x:v>
      </x:c>
      <x:c r="E234" s="104" t="n">
        <x:v>78.461</x:v>
      </x:c>
      <x:c r="F234" s="103" t="n">
        <x:f>D234*E234</x:f>
        <x:v>54.9227</x:v>
      </x:c>
      <x:c r="G234" t="n">
        <x:v>15</x:v>
      </x:c>
      <x:c r="H234" s="127" t="str">
        <x:v>48099095.6547392309</x:v>
      </x:c>
      <x:c r="I234" s="127" t="str">
        <x:v>0x0000000000000000000000000000000000000000000000000000000000000000</x:v>
      </x:c>
      <x:c r="J234" s="127" t="str">
        <x:v>577622779473</x:v>
      </x:c>
    </x:row>
    <x:row r="235">
      <x:c r="A235" s="126" t="n">
        <x:v>46312.6647116088</x:v>
      </x:c>
      <x:c r="B235" s="127" t="str">
        <x:v>755998090683751</x:v>
      </x:c>
      <x:c r="C235" t="str">
        <x:v>BUY</x:v>
      </x:c>
      <x:c r="D235" s="104" t="n">
        <x:v>0.75</x:v>
      </x:c>
      <x:c r="E235" s="104" t="n">
        <x:v>78.523</x:v>
      </x:c>
      <x:c r="F235" s="103" t="n">
        <x:f>D235*E235</x:f>
        <x:v>58.89225</x:v>
      </x:c>
      <x:c r="G235" t="n">
        <x:v>15</x:v>
      </x:c>
      <x:c r="H235" s="127" t="str">
        <x:v>48099096.3547392264</x:v>
      </x:c>
      <x:c r="I235" s="127" t="str">
        <x:v>0x0000000000000000000000000000000000000000000000000000000000000000</x:v>
      </x:c>
      <x:c r="J235" s="127" t="str">
        <x:v>577623342978</x:v>
      </x:c>
    </x:row>
    <x:row r="236">
      <x:c r="A236" s="126" t="n">
        <x:v>46312.66491002315</x:v>
      </x:c>
      <x:c r="B236" s="127" t="str">
        <x:v>102504923130484</x:v>
      </x:c>
      <x:c r="C236" t="str">
        <x:v>BUY</x:v>
      </x:c>
      <x:c r="D236" s="104" t="n">
        <x:v>14.02</x:v>
      </x:c>
      <x:c r="E236" s="104" t="n">
        <x:v>78.523</x:v>
      </x:c>
      <x:c r="F236" s="103" t="n">
        <x:f>D236*E236</x:f>
        <x:v>1100.8924599999998</x:v>
      </x:c>
      <x:c r="G236" t="n">
        <x:v>15</x:v>
      </x:c>
      <x:c r="H236" s="127" t="str">
        <x:v>48099097.1047392264</x:v>
      </x:c>
      <x:c r="I236" s="127" t="str">
        <x:v>0xea3ea3cc6406b6ecebb80446c4a5a602035a00b1ff09d5be8e074f1f230a90d7</x:v>
      </x:c>
      <x:c r="J236" s="127" t="str">
        <x:v>577623483288</x:v>
      </x:c>
    </x:row>
    <x:row r="237">
      <x:c r="A237" s="126" t="n">
        <x:v>46312.66491002315</x:v>
      </x:c>
      <x:c r="B237" s="127" t="str">
        <x:v>346991772324009</x:v>
      </x:c>
      <x:c r="C237" t="str">
        <x:v>BUY</x:v>
      </x:c>
      <x:c r="D237" s="104" t="n">
        <x:v>97.73</x:v>
      </x:c>
      <x:c r="E237" s="104" t="n">
        <x:v>78.523</x:v>
      </x:c>
      <x:c r="F237" s="103" t="n">
        <x:f>D237*E237</x:f>
        <x:v>7674.05279</x:v>
      </x:c>
      <x:c r="G237" t="n">
        <x:v>15</x:v>
      </x:c>
      <x:c r="H237" s="127" t="str">
        <x:v>48099111.1247392297</x:v>
      </x:c>
      <x:c r="I237" s="127" t="str">
        <x:v>0x80da58a53080caca82540446c4a5a6020362008acb83e99c24a303f7ef84a4b5</x:v>
      </x:c>
      <x:c r="J237" s="127" t="str">
        <x:v>577623483288</x:v>
      </x:c>
    </x:row>
    <x:row r="238">
      <x:c r="A238" s="126" t="n">
        <x:v>46312.66491002315</x:v>
      </x:c>
      <x:c r="B238" s="127" t="str">
        <x:v>324969902861981</x:v>
      </x:c>
      <x:c r="C238" t="str">
        <x:v>BUY</x:v>
      </x:c>
      <x:c r="D238" s="104" t="n">
        <x:v>15.6</x:v>
      </x:c>
      <x:c r="E238" s="104" t="n">
        <x:v>78.523</x:v>
      </x:c>
      <x:c r="F238" s="103" t="n">
        <x:f>D238*E238</x:f>
        <x:v>1224.9587999999999</x:v>
      </x:c>
      <x:c r="G238" t="n">
        <x:v>15</x:v>
      </x:c>
      <x:c r="H238" s="127" t="str">
        <x:v>48099208.8547392264</x:v>
      </x:c>
      <x:c r="I238" s="127" t="str">
        <x:v>0x4c28331196c5d4b94da10446c4a5a602036600f731c8f38beff0de6455c9aea3</x:v>
      </x:c>
      <x:c r="J238" s="127" t="str">
        <x:v>577623483288</x:v>
      </x:c>
    </x:row>
    <x:row r="239">
      <x:c r="A239" s="126" t="n">
        <x:v>46312.676447060185</x:v>
      </x:c>
      <x:c r="B239" s="127" t="str">
        <x:v>171704722950210</x:v>
      </x:c>
      <x:c r="C239" t="str">
        <x:v>BUY</x:v>
      </x:c>
      <x:c r="D239" s="104" t="n">
        <x:v>0.7</x:v>
      </x:c>
      <x:c r="E239" s="104" t="n">
        <x:v>78.638</x:v>
      </x:c>
      <x:c r="F239" s="103" t="n">
        <x:f>D239*E239</x:f>
        <x:v>55.0466</x:v>
      </x:c>
      <x:c r="G239" t="n">
        <x:v>16</x:v>
      </x:c>
      <x:c r="H239" s="127" t="str">
        <x:v>48099224.4547392279</x:v>
      </x:c>
      <x:c r="I239" s="127" t="str">
        <x:v>0x0000000000000000000000000000000000000000000000000000000000000000</x:v>
      </x:c>
      <x:c r="J239" s="127" t="str">
        <x:v>577633036261</x:v>
      </x:c>
    </x:row>
    <x:row r="240">
      <x:c r="A240" s="126" t="n">
        <x:v>46312.67761993055</x:v>
      </x:c>
      <x:c r="B240" s="127" t="str">
        <x:v>620274481337600</x:v>
      </x:c>
      <x:c r="C240" t="str">
        <x:v>BUY</x:v>
      </x:c>
      <x:c r="D240" s="104" t="n">
        <x:v>127.22</x:v>
      </x:c>
      <x:c r="E240" s="104" t="n">
        <x:v>78.603</x:v>
      </x:c>
      <x:c r="F240" s="103" t="n">
        <x:f>D240*E240</x:f>
        <x:v>9999.87366</x:v>
      </x:c>
      <x:c r="G240" t="n">
        <x:v>16</x:v>
      </x:c>
      <x:c r="H240" s="127" t="str">
        <x:v>48099225.1547392309</x:v>
      </x:c>
      <x:c r="I240" s="127" t="str">
        <x:v>0xaee66677c5857629b0600446c4e13301b1007e5d608894fb52af11ca84895014</x:v>
      </x:c>
      <x:c r="J240" s="127" t="str">
        <x:v>577633927318</x:v>
      </x:c>
    </x:row>
    <x:row r="241">
      <x:c r="A241" s="126" t="n">
        <x:v>46312.68143380787</x:v>
      </x:c>
      <x:c r="B241" s="127" t="str">
        <x:v>881621304061122</x:v>
      </x:c>
      <x:c r="C241" t="str">
        <x:v>BUY</x:v>
      </x:c>
      <x:c r="D241" s="104" t="n">
        <x:v>127.24</x:v>
      </x:c>
      <x:c r="E241" s="104" t="n">
        <x:v>78.589</x:v>
      </x:c>
      <x:c r="F241" s="103" t="n">
        <x:f>D241*E241</x:f>
        <x:v>9999.664359999999</x:v>
      </x:c>
      <x:c r="G241" t="n">
        <x:v>16</x:v>
      </x:c>
      <x:c r="H241" s="127" t="str">
        <x:v>48099352.3747392297</x:v>
      </x:c>
      <x:c r="I241" s="127" t="str">
        <x:v>0xb0b0a50be84f5b9cb22a0446c4f3510208a700f183427a6e5479505ea7433587</x:v>
      </x:c>
      <x:c r="J241" s="127" t="str">
        <x:v>577637269973</x:v>
      </x:c>
    </x:row>
    <x:row r="242">
      <x:c r="A242" s="126" t="n">
        <x:v>46312.68837393518</x:v>
      </x:c>
      <x:c r="B242" s="127" t="str">
        <x:v>539615024267264</x:v>
      </x:c>
      <x:c r="C242" t="str">
        <x:v>BUY</x:v>
      </x:c>
      <x:c r="D242" s="104" t="n">
        <x:v>100.14</x:v>
      </x:c>
      <x:c r="E242" s="104" t="n">
        <x:v>78.47</x:v>
      </x:c>
      <x:c r="F242" s="103" t="n">
        <x:f>D242*E242</x:f>
        <x:v>7857.9858</x:v>
      </x:c>
      <x:c r="G242" t="n">
        <x:v>16</x:v>
      </x:c>
      <x:c r="H242" s="127" t="str">
        <x:v>48099479.6147392318</x:v>
      </x:c>
      <x:c r="I242" s="127" t="str">
        <x:v>0xdb292ec39b68ae9fdca20446c5142f0207d300a9366bcd717ef1da165a6c888a</x:v>
      </x:c>
      <x:c r="J242" s="127" t="str">
        <x:v>577643042461</x:v>
      </x:c>
    </x:row>
    <x:row r="243">
      <x:c r="A243" s="126" t="n">
        <x:v>46312.70260052083</x:v>
      </x:c>
      <x:c r="B243" s="127" t="str">
        <x:v>429729012622173</x:v>
      </x:c>
      <x:c r="C243" t="str">
        <x:v>BUY</x:v>
      </x:c>
      <x:c r="D243" s="104" t="n">
        <x:v>25.61</x:v>
      </x:c>
      <x:c r="E243" s="104" t="n">
        <x:v>78.62</x:v>
      </x:c>
      <x:c r="F243" s="103" t="n">
        <x:f>D243*E243</x:f>
        <x:v>2013.4582</x:v>
      </x:c>
      <x:c r="G243" t="n">
        <x:v>16</x:v>
      </x:c>
      <x:c r="H243" s="127" t="str">
        <x:v>48099579.7547392324</x:v>
      </x:c>
      <x:c r="I243" s="127" t="str">
        <x:v>0x6cac92bd0194c80d6e260446c556c802047100a29c97e6df10753e0fc098a1f8</x:v>
      </x:c>
      <x:c r="J243" s="127" t="str">
        <x:v>577654888515</x:v>
      </x:c>
    </x:row>
    <x:row r="244">
      <x:c r="A244" s="126" t="n">
        <x:v>46312.70260052083</x:v>
      </x:c>
      <x:c r="B244" s="127" t="str">
        <x:v>879556042303827</x:v>
      </x:c>
      <x:c r="C244" t="str">
        <x:v>BUY</x:v>
      </x:c>
      <x:c r="D244" s="104" t="n">
        <x:v>37.93</x:v>
      </x:c>
      <x:c r="E244" s="104" t="n">
        <x:v>78.62</x:v>
      </x:c>
      <x:c r="F244" s="103" t="n">
        <x:f>D244*E244</x:f>
        <x:v>2982.0566000000003</x:v>
      </x:c>
      <x:c r="G244" t="n">
        <x:v>16</x:v>
      </x:c>
      <x:c r="H244" s="127" t="str">
        <x:v>48099605.3647392318</x:v>
      </x:c>
      <x:c r="I244" s="127" t="str">
        <x:v>0xe71085d38107ad4ce88a0446c556c802048000b91c0acc1e8ad93126400b8737</x:v>
      </x:c>
      <x:c r="J244" s="127" t="str">
        <x:v>577654888515</x:v>
      </x:c>
    </x:row>
    <x:row r="245">
      <x:c r="A245" s="126" t="n">
        <x:v>46312.70260052083</x:v>
      </x:c>
      <x:c r="B245" s="127" t="str">
        <x:v>817424677424089</x:v>
      </x:c>
      <x:c r="C245" t="str">
        <x:v>BUY</x:v>
      </x:c>
      <x:c r="D245" s="104" t="n">
        <x:v>15.81</x:v>
      </x:c>
      <x:c r="E245" s="104" t="n">
        <x:v>78.62</x:v>
      </x:c>
      <x:c r="F245" s="103" t="n">
        <x:f>D245*E245</x:f>
        <x:v>1242.9822000000001</x:v>
      </x:c>
      <x:c r="G245" t="n">
        <x:v>16</x:v>
      </x:c>
      <x:c r="H245" s="127" t="str">
        <x:v>48099643.2947392315</x:v>
      </x:c>
      <x:c r="I245" s="127" t="str">
        <x:v>0x99e3fc6e9a98efc89b5d0446c556c80204810054359c0e9a3daca7c1599cc9b3</x:v>
      </x:c>
      <x:c r="J245" s="127" t="str">
        <x:v>577654888515</x:v>
      </x:c>
    </x:row>
    <x:row r="246">
      <x:c r="A246" s="126" t="n">
        <x:v>46312.70260052083</x:v>
      </x:c>
      <x:c r="B246" s="127" t="str">
        <x:v>206842609946305</x:v>
      </x:c>
      <x:c r="C246" t="str">
        <x:v>BUY</x:v>
      </x:c>
      <x:c r="D246" s="104" t="n">
        <x:v>15.9</x:v>
      </x:c>
      <x:c r="E246" s="104" t="n">
        <x:v>78.62</x:v>
      </x:c>
      <x:c r="F246" s="103" t="n">
        <x:f>D246*E246</x:f>
        <x:v>1250.058</x:v>
      </x:c>
      <x:c r="G246" t="n">
        <x:v>16</x:v>
      </x:c>
      <x:c r="H246" s="127" t="str">
        <x:v>48099659.1047392264</x:v>
      </x:c>
      <x:c r="I246" s="127" t="str">
        <x:v>0x4cb77309b42a32444e310446c556c802048200ef4f2d5116f0801e5c732e0c2e</x:v>
      </x:c>
      <x:c r="J246" s="127" t="str">
        <x:v>577654888515</x:v>
      </x:c>
    </x:row>
    <x:row r="247">
      <x:c r="A247" s="126" t="n">
        <x:v>46312.70260052083</x:v>
      </x:c>
      <x:c r="B247" s="127" t="str">
        <x:v>397320596568170</x:v>
      </x:c>
      <x:c r="C247" t="str">
        <x:v>BUY</x:v>
      </x:c>
      <x:c r="D247" s="104" t="n">
        <x:v>20.4</x:v>
      </x:c>
      <x:c r="E247" s="104" t="n">
        <x:v>78.62</x:v>
      </x:c>
      <x:c r="F247" s="103" t="n">
        <x:f>D247*E247</x:f>
        <x:v>1603.848</x:v>
      </x:c>
      <x:c r="G247" t="n">
        <x:v>16</x:v>
      </x:c>
      <x:c r="H247" s="127" t="str">
        <x:v>48099675.0047392324</x:v>
      </x:c>
      <x:c r="I247" s="127" t="str">
        <x:v>0x18054d761a6f3c33197f0446c556c8020486005bb5625b05bbcdf8c8d963161d</x:v>
      </x:c>
      <x:c r="J247" s="127" t="str">
        <x:v>577654888515</x:v>
      </x:c>
    </x:row>
    <x:row r="248">
      <x:c r="A248" s="126" t="n">
        <x:v>46312.70260052083</x:v>
      </x:c>
      <x:c r="B248" s="127" t="str">
        <x:v>400614756961394</x:v>
      </x:c>
      <x:c r="C248" t="str">
        <x:v>BUY</x:v>
      </x:c>
      <x:c r="D248" s="104" t="n">
        <x:v>11.54</x:v>
      </x:c>
      <x:c r="E248" s="104" t="n">
        <x:v>78.62</x:v>
      </x:c>
      <x:c r="F248" s="103" t="n">
        <x:f>D248*E248</x:f>
        <x:v>907.2748</x:v>
      </x:c>
      <x:c r="G248" t="n">
        <x:v>16</x:v>
      </x:c>
      <x:c r="H248" s="127" t="str">
        <x:v>48099695.4047392309</x:v>
      </x:c>
      <x:c r="I248" s="127" t="str">
        <x:v>0xcad8c41133f07eaecc520446c556c802048700f6cef39d806ea16f63f2f45899</x:v>
      </x:c>
      <x:c r="J248" s="127" t="str">
        <x:v>577654888515</x:v>
      </x:c>
    </x:row>
    <x:row r="249">
      <x:c r="A249" s="126" t="n">
        <x:v>46312.70549596065</x:v>
      </x:c>
      <x:c r="B249" s="127" t="str">
        <x:v>156566801783010</x:v>
      </x:c>
      <x:c r="C249" t="str">
        <x:v>BUY</x:v>
      </x:c>
      <x:c r="D249" s="104" t="n">
        <x:v>25.95</x:v>
      </x:c>
      <x:c r="E249" s="104" t="n">
        <x:v>78.32</x:v>
      </x:c>
      <x:c r="F249" s="103" t="n">
        <x:f>D249*E249</x:f>
        <x:v>2032.4039999999998</x:v>
      </x:c>
      <x:c r="G249" t="n">
        <x:v>16</x:v>
      </x:c>
      <x:c r="H249" s="127" t="str">
        <x:v>48099706.94473923</x:v>
      </x:c>
      <x:c r="I249" s="127" t="str">
        <x:v>0xa3f3658afa465c1aa56d0446c56482020312007095497aec47bc10ddb94a3605</x:v>
      </x:c>
      <x:c r="J249" s="127" t="str">
        <x:v>577657711860</x:v>
      </x:c>
    </x:row>
    <x:row r="250">
      <x:c r="A250" s="126" t="n">
        <x:v>46312.70549596065</x:v>
      </x:c>
      <x:c r="B250" s="127" t="str">
        <x:v>933148396116014</x:v>
      </x:c>
      <x:c r="C250" t="str">
        <x:v>BUY</x:v>
      </x:c>
      <x:c r="D250" s="104" t="n">
        <x:v>24.83</x:v>
      </x:c>
      <x:c r="E250" s="104" t="n">
        <x:v>78.32</x:v>
      </x:c>
      <x:c r="F250" s="103" t="n">
        <x:f>D250*E250</x:f>
        <x:v>1944.6855999999998</x:v>
      </x:c>
      <x:c r="G250" t="n">
        <x:v>16</x:v>
      </x:c>
      <x:c r="H250" s="127" t="str">
        <x:v>48099732.894739233</x:v>
      </x:c>
      <x:c r="I250" s="127" t="str">
        <x:v>0x56c6dc2613d79e9658400446c56482020313000baedabd68fa8f8778d2db7880</x:v>
      </x:c>
      <x:c r="J250" s="127" t="str">
        <x:v>577657711860</x:v>
      </x:c>
    </x:row>
    <x:row r="251">
      <x:c r="A251" s="126" t="n">
        <x:v>46312.70549596065</x:v>
      </x:c>
      <x:c r="B251" s="127" t="str">
        <x:v>408471048401783</x:v>
      </x:c>
      <x:c r="C251" t="str">
        <x:v>BUY</x:v>
      </x:c>
      <x:c r="D251" s="104" t="n">
        <x:v>13.15</x:v>
      </x:c>
      <x:c r="E251" s="104" t="n">
        <x:v>78.32</x:v>
      </x:c>
      <x:c r="F251" s="103" t="n">
        <x:f>D251*E251</x:f>
        <x:v>1029.908</x:v>
      </x:c>
      <x:c r="G251" t="n">
        <x:v>16</x:v>
      </x:c>
      <x:c r="H251" s="127" t="str">
        <x:v>48099757.7247392312</x:v>
      </x:c>
      <x:c r="I251" s="127" t="str">
        <x:v>0x099a52c12d68e1120b140446c5648202031400a6c86bffe4ad62fe13ec6cbafc</x:v>
      </x:c>
      <x:c r="J251" s="127" t="str">
        <x:v>577657711860</x:v>
      </x:c>
    </x:row>
    <x:row r="252">
      <x:c r="A252" s="126" t="n">
        <x:v>46312.70549596065</x:v>
      </x:c>
      <x:c r="B252" s="127" t="str">
        <x:v>833412337401908</x:v>
      </x:c>
      <x:c r="C252" t="str">
        <x:v>BUY</x:v>
      </x:c>
      <x:c r="D252" s="104" t="n">
        <x:v>17.58</x:v>
      </x:c>
      <x:c r="E252" s="104" t="n">
        <x:v>78.32</x:v>
      </x:c>
      <x:c r="F252" s="103" t="n">
        <x:f>D252*E252</x:f>
        <x:v>1376.8655999999999</x:v>
      </x:c>
      <x:c r="G252" t="n">
        <x:v>16</x:v>
      </x:c>
      <x:c r="H252" s="127" t="str">
        <x:v>48099770.8747392297</x:v>
      </x:c>
      <x:c r="I252" s="127" t="str">
        <x:v>0xbc6dc95c46fa238dbde70446c564820203150041e1fd425f603674af05fdfd78</x:v>
      </x:c>
      <x:c r="J252" s="127" t="str">
        <x:v>577657711860</x:v>
      </x:c>
    </x:row>
    <x:row r="253">
      <x:c r="A253" s="126" t="n">
        <x:v>46312.70549596065</x:v>
      </x:c>
      <x:c r="B253" s="127" t="str">
        <x:v>413573291627090</x:v>
      </x:c>
      <x:c r="C253" t="str">
        <x:v>BUY</x:v>
      </x:c>
      <x:c r="D253" s="104" t="n">
        <x:v>43.84</x:v>
      </x:c>
      <x:c r="E253" s="104" t="n">
        <x:v>78.32</x:v>
      </x:c>
      <x:c r="F253" s="103" t="n">
        <x:f>D253*E253</x:f>
        <x:v>3433.5488</x:v>
      </x:c>
      <x:c r="G253" t="n">
        <x:v>16</x:v>
      </x:c>
      <x:c r="H253" s="127" t="str">
        <x:v>48099788.4547392279</x:v>
      </x:c>
      <x:c r="I253" s="127" t="str">
        <x:v>0xd4e82d2d93adeb00d6610446c5648202031800132ea109d278b0d88052a1c4eb</x:v>
      </x:c>
      <x:c r="J253" s="127" t="str">
        <x:v>577657711860</x:v>
      </x:c>
    </x:row>
    <x:row r="254">
      <x:c r="A254" s="126" t="n">
        <x:v>46312.70952560185</x:v>
      </x:c>
      <x:c r="B254" s="127" t="str">
        <x:v>417140688691277</x:v>
      </x:c>
      <x:c r="C254" t="str">
        <x:v>BUY</x:v>
      </x:c>
      <x:c r="D254" s="104" t="n">
        <x:v>4.23</x:v>
      </x:c>
      <x:c r="E254" s="104" t="n">
        <x:v>78.32</x:v>
      </x:c>
      <x:c r="F254" s="103" t="n">
        <x:f>D254*E254</x:f>
        <x:v>331.2936</x:v>
      </x:c>
      <x:c r="G254" t="n">
        <x:v>17</x:v>
      </x:c>
      <x:c r="H254" s="127" t="str">
        <x:v>48099832.2947392315</x:v>
      </x:c>
      <x:c r="I254" s="127" t="str">
        <x:v>0xbfdcfb4014108057c1560446c5778d0203400025af139f2963a5a692d3145a42</x:v>
      </x:c>
      <x:c r="J254" s="127" t="str">
        <x:v>577661440156</x:v>
      </x:c>
    </x:row>
    <x:row r="255">
      <x:c r="A255" s="126" t="n">
        <x:v>46312.70952560185</x:v>
      </x:c>
      <x:c r="B255" s="127" t="str">
        <x:v>177885401956984</x:v>
      </x:c>
      <x:c r="C255" t="str">
        <x:v>BUY</x:v>
      </x:c>
      <x:c r="D255" s="104" t="n">
        <x:v>42.98</x:v>
      </x:c>
      <x:c r="E255" s="104" t="n">
        <x:v>78.32</x:v>
      </x:c>
      <x:c r="F255" s="103" t="n">
        <x:f>D255*E255</x:f>
        <x:v>3366.1935999999996</x:v>
      </x:c>
      <x:c r="G255" t="n">
        <x:v>17</x:v>
      </x:c>
      <x:c r="H255" s="127" t="str">
        <x:v>48099836.5247392282</x:v>
      </x:c>
      <x:c r="I255" s="127" t="str">
        <x:v>0xf0d1c2e2ad780f3df24b0446c5778d02034600c8487b2e10949a6e356c7be928</x:v>
      </x:c>
      <x:c r="J255" s="127" t="str">
        <x:v>577661440156</x:v>
      </x:c>
    </x:row>
    <x:row r="256">
      <x:c r="A256" s="126" t="n">
        <x:v>46312.70952636574</x:v>
      </x:c>
      <x:c r="B256" s="127" t="str">
        <x:v>657800519972454</x:v>
      </x:c>
      <x:c r="C256" t="str">
        <x:v>BUY</x:v>
      </x:c>
      <x:c r="D256" s="104" t="n">
        <x:v>13.17</x:v>
      </x:c>
      <x:c r="E256" s="104" t="n">
        <x:v>78.32</x:v>
      </x:c>
      <x:c r="F256" s="103" t="n">
        <x:f>D256*E256</x:f>
        <x:v>1031.4743999999998</x:v>
      </x:c>
      <x:c r="G256" t="n">
        <x:v>17</x:v>
      </x:c>
      <x:c r="H256" s="127" t="str">
        <x:v>48099879.5047392324</x:v>
      </x:c>
      <x:c r="I256" s="127" t="str">
        <x:v>0xfdfc92ba2dd646caff760446c5778e020177009fc8d9659da1c53e0cecda20b5</x:v>
      </x:c>
      <x:c r="J256" s="127" t="str">
        <x:v>577661440156</x:v>
      </x:c>
    </x:row>
    <x:row r="257">
      <x:c r="A257" s="126" t="n">
        <x:v>46312.70952636574</x:v>
      </x:c>
      <x:c r="B257" s="127" t="str">
        <x:v>73305779800882</x:v>
      </x:c>
      <x:c r="C257" t="str">
        <x:v>BUY</x:v>
      </x:c>
      <x:c r="D257" s="104" t="n">
        <x:v>18.14</x:v>
      </x:c>
      <x:c r="E257" s="104" t="n">
        <x:v>78.32</x:v>
      </x:c>
      <x:c r="F257" s="103" t="n">
        <x:f>D257*E257</x:f>
        <x:v>1420.7248</x:v>
      </x:c>
      <x:c r="G257" t="n">
        <x:v>17</x:v>
      </x:c>
      <x:c r="H257" s="127" t="str">
        <x:v>48099892.6747392267</x:v>
      </x:c>
      <x:c r="I257" s="127" t="str">
        <x:v>0x476bbe2e13e19d2448e50446c5778e0201800013aee4bbf6eb346980d2e5770e</x:v>
      </x:c>
      <x:c r="J257" s="127" t="str">
        <x:v>577661440156</x:v>
      </x:c>
    </x:row>
    <x:row r="258">
      <x:c r="A258" s="126" t="n">
        <x:v>46312.7095287037</x:v>
      </x:c>
      <x:c r="B258" s="127" t="str">
        <x:v>121265550220412</x:v>
      </x:c>
      <x:c r="C258" t="str">
        <x:v>BUY</x:v>
      </x:c>
      <x:c r="D258" s="104" t="n">
        <x:v>12.04</x:v>
      </x:c>
      <x:c r="E258" s="104" t="n">
        <x:v>78.32</x:v>
      </x:c>
      <x:c r="F258" s="103" t="n">
        <x:f>D258*E258</x:f>
        <x:v>942.9727999999999</x:v>
      </x:c>
      <x:c r="G258" t="n">
        <x:v>17</x:v>
      </x:c>
      <x:c r="H258" s="127" t="str">
        <x:v>48099910.8147392273</x:v>
      </x:c>
      <x:c r="I258" s="127" t="str">
        <x:v>0xeec068ee2befb6a1f03a0446c577910201b100d3c6e2d57392891440eae3908c</x:v>
      </x:c>
      <x:c r="J258" s="127" t="str">
        <x:v>577661440156</x:v>
      </x:c>
    </x:row>
    <x:row r="259">
      <x:c r="A259" s="126" t="n">
        <x:v>46312.71312688657</x:v>
      </x:c>
      <x:c r="B259" s="127" t="str">
        <x:v>38303192665013</x:v>
      </x:c>
      <x:c r="C259" t="str">
        <x:v>BUY</x:v>
      </x:c>
      <x:c r="D259" s="104" t="n">
        <x:v>77.48</x:v>
      </x:c>
      <x:c r="E259" s="104" t="n">
        <x:v>78.177</x:v>
      </x:c>
      <x:c r="F259" s="103" t="n">
        <x:f>D259*E259</x:f>
        <x:v>6057.153960000001</x:v>
      </x:c>
      <x:c r="G259" t="n">
        <x:v>17</x:v>
      </x:c>
      <x:c r="H259" s="127" t="str">
        <x:v>48099922.8547392264</x:v>
      </x:c>
      <x:c r="I259" s="127" t="str">
        <x:v>0xe3c090796a3eee1de53a0446c588d0020163005f05320cef87893bcc2932c808</x:v>
      </x:c>
      <x:c r="J259" s="127" t="str">
        <x:v>577664996853</x:v>
      </x:c>
    </x:row>
    <x:row r="260">
      <x:c r="A260" s="126" t="n">
        <x:v>46312.71688789352</x:v>
      </x:c>
      <x:c r="B260" s="127" t="str">
        <x:v>668554577513470</x:v>
      </x:c>
      <x:c r="C260" t="str">
        <x:v>BUY</x:v>
      </x:c>
      <x:c r="D260" s="104" t="n">
        <x:v>1.05</x:v>
      </x:c>
      <x:c r="E260" s="104" t="n">
        <x:v>78.379</x:v>
      </x:c>
      <x:c r="F260" s="103" t="n">
        <x:f>D260*E260</x:f>
        <x:v>82.29795000000001</x:v>
      </x:c>
      <x:c r="G260" t="n">
        <x:v>17</x:v>
      </x:c>
      <x:c r="H260" s="127" t="str">
        <x:v>48100000.3347392306</x:v>
      </x:c>
      <x:c r="I260" s="127" t="str">
        <x:v>0x0000000000000000000000000000000000000000000000000000000000000000</x:v>
      </x:c>
      <x:c r="J260" s="127" t="str">
        <x:v>577667782773</x:v>
      </x:c>
    </x:row>
    <x:row r="261">
      <x:c r="A261" s="126" t="n">
        <x:v>46312.720585497686</x:v>
      </x:c>
      <x:c r="B261" s="127" t="str">
        <x:v>316708237714596</x:v>
      </x:c>
      <x:c r="C261" t="str">
        <x:v>BUY</x:v>
      </x:c>
      <x:c r="D261" s="104" t="n">
        <x:v>20.39</x:v>
      </x:c>
      <x:c r="E261" s="104" t="n">
        <x:v>78.502</x:v>
      </x:c>
      <x:c r="F261" s="103" t="n">
        <x:f>D261*E261</x:f>
        <x:v>1600.65578</x:v>
      </x:c>
      <x:c r="G261" t="n">
        <x:v>17</x:v>
      </x:c>
      <x:c r="H261" s="127" t="str">
        <x:v>48100001.3847392276</x:v>
      </x:c>
      <x:c r="I261" s="127" t="str">
        <x:v>0x3f8aa61e9732b55641040446c5abc902021600043235d428e353517156368f40</x:v>
      </x:c>
      <x:c r="J261" s="127" t="str">
        <x:v>577670874528</x:v>
      </x:c>
    </x:row>
    <x:row r="262">
      <x:c r="A262" s="126" t="n">
        <x:v>46312.72058685185</x:v>
      </x:c>
      <x:c r="B262" s="127" t="str">
        <x:v>29828033344545</x:v>
      </x:c>
      <x:c r="C262" t="str">
        <x:v>BUY</x:v>
      </x:c>
      <x:c r="D262" s="104" t="n">
        <x:v>25.48</x:v>
      </x:c>
      <x:c r="E262" s="104" t="n">
        <x:v>78.502</x:v>
      </x:c>
      <x:c r="F262" s="103" t="n">
        <x:f>D262*E262</x:f>
        <x:v>2000.2309599999999</x:v>
      </x:c>
      <x:c r="G262" t="n">
        <x:v>17</x:v>
      </x:c>
      <x:c r="H262" s="127" t="str">
        <x:v>48100021.7747392282</x:v>
      </x:c>
      <x:c r="I262" s="127" t="str">
        <x:v>0x7e40a6733f5852ab7fba0446c5abcb02025e0058da5b717d220951c5fe5c2c96</x:v>
      </x:c>
      <x:c r="J262" s="127" t="str">
        <x:v>577670874528</x:v>
      </x:c>
    </x:row>
    <x:row r="263">
      <x:c r="A263" s="126" t="n">
        <x:v>46312.7208865162</x:v>
      </x:c>
      <x:c r="B263" s="127" t="str">
        <x:v>385761938869102</x:v>
      </x:c>
      <x:c r="C263" t="str">
        <x:v>BUY</x:v>
      </x:c>
      <x:c r="D263" s="104" t="n">
        <x:v>25.45</x:v>
      </x:c>
      <x:c r="E263" s="104" t="n">
        <x:v>78.5</x:v>
      </x:c>
      <x:c r="F263" s="103" t="n">
        <x:f>D263*E263</x:f>
        <x:v>1997.825</x:v>
      </x:c>
      <x:c r="G263" t="n">
        <x:v>17</x:v>
      </x:c>
      <x:c r="H263" s="127" t="str">
        <x:v>48100047.2547392324</x:v>
      </x:c>
      <x:c r="I263" s="127" t="str">
        <x:v>0x7812a56495c2bc6c798c0446c5ad3d0202a3004a30c5db3e1bdb50b754c69657</x:v>
      </x:c>
      <x:c r="J263" s="127" t="str">
        <x:v>577671099905</x:v>
      </x:c>
    </x:row>
    <x:row r="264">
      <x:c r="A264" s="126" t="n">
        <x:v>46312.7208865162</x:v>
      </x:c>
      <x:c r="B264" s="127" t="str">
        <x:v>1113177104605261</x:v>
      </x:c>
      <x:c r="C264" t="str">
        <x:v>BUY</x:v>
      </x:c>
      <x:c r="D264" s="104" t="n">
        <x:v>25.5</x:v>
      </x:c>
      <x:c r="E264" s="104" t="n">
        <x:v>78.5</x:v>
      </x:c>
      <x:c r="F264" s="103" t="n">
        <x:f>D264*E264</x:f>
        <x:v>2001.75</x:v>
      </x:c>
      <x:c r="G264" t="n">
        <x:v>17</x:v>
      </x:c>
      <x:c r="H264" s="127" t="str">
        <x:v>48100072.7047392279</x:v>
      </x:c>
      <x:c r="I264" s="127" t="str">
        <x:v>0x2ae61bffaf53fee82c5f0446c5ad3d0202a400e54a571dbaceaec7526e57d8d2</x:v>
      </x:c>
      <x:c r="J264" s="127" t="str">
        <x:v>577671099905</x:v>
      </x:c>
    </x:row>
    <x:row r="265">
      <x:c r="A265" s="126" t="n">
        <x:v>46312.72089193287</x:v>
      </x:c>
      <x:c r="B265" s="127" t="str">
        <x:v>1020771603476566</x:v>
      </x:c>
      <x:c r="C265" t="str">
        <x:v>BUY</x:v>
      </x:c>
      <x:c r="D265" s="104" t="n">
        <x:v>0.69</x:v>
      </x:c>
      <x:c r="E265" s="104" t="n">
        <x:v>78.5</x:v>
      </x:c>
      <x:c r="F265" s="103" t="n">
        <x:f>D265*E265</x:f>
        <x:v>54.165</x:v>
      </x:c>
      <x:c r="G265" t="n">
        <x:v>17</x:v>
      </x:c>
      <x:c r="H265" s="127" t="str">
        <x:v>48100098.2047392279</x:v>
      </x:c>
      <x:c r="I265" s="127" t="str">
        <x:v>0x0000000000000000000000000000000000000000000000000000000000000000</x:v>
      </x:c>
      <x:c r="J265" s="127" t="str">
        <x:v>577671099905</x:v>
      </x:c>
    </x:row>
    <x:row r="266">
      <x:c r="A266" s="126" t="n">
        <x:v>46312.73307888889</x:v>
      </x:c>
      <x:c r="B266" s="127" t="str">
        <x:v>972128812841225</x:v>
      </x:c>
      <x:c r="C266" t="str">
        <x:v>BUY</x:v>
      </x:c>
      <x:c r="D266" s="104" t="n">
        <x:v>0.06</x:v>
      </x:c>
      <x:c r="E266" s="104" t="n">
        <x:v>78.555</x:v>
      </x:c>
      <x:c r="F266" s="103" t="n">
        <x:f>D266*E266</x:f>
        <x:v>4.7133</x:v>
      </x:c>
      <x:c r="G266" t="n">
        <x:v>17</x:v>
      </x:c>
      <x:c r="H266" s="127" t="str">
        <x:v>48100098.894739233</x:v>
      </x:c>
      <x:c r="I266" s="127" t="str">
        <x:v>0x0000000000000000000000000000000000000000000000000000000000000000</x:v>
      </x:c>
      <x:c r="J266" s="127" t="str">
        <x:v>577679196511</x:v>
      </x:c>
    </x:row>
    <x:row r="267">
      <x:c r="A267" s="126" t="n">
        <x:v>46312.795560011575</x:v>
      </x:c>
      <x:c r="B267" s="127" t="str">
        <x:v>69910871790462</x:v>
      </x:c>
      <x:c r="C267" t="str">
        <x:v>BUY</x:v>
      </x:c>
      <x:c r="D267" s="104" t="n">
        <x:v>24.5</x:v>
      </x:c>
      <x:c r="E267" s="104" t="n">
        <x:v>78.926</x:v>
      </x:c>
      <x:c r="F267" s="103" t="n">
        <x:f>D267*E267</x:f>
        <x:v>1933.6870000000001</x:v>
      </x:c>
      <x:c r="G267" t="n">
        <x:v>19</x:v>
      </x:c>
      <x:c r="H267" s="127" t="str">
        <x:v>48100098.9547392279</x:v>
      </x:c>
      <x:c r="I267" s="127" t="str">
        <x:v>0x9267786b32716e4893e10446c70c3a0201f50050cd748d1a363023bdf1754833</x:v>
      </x:c>
      <x:c r="J267" s="127" t="str">
        <x:v>577719750361</x:v>
      </x:c>
    </x:row>
    <x:row r="268">
      <x:c r="A268" s="126" t="n">
        <x:v>46312.795560011575</x:v>
      </x:c>
      <x:c r="B268" s="127" t="str">
        <x:v>196677109226708</x:v>
      </x:c>
      <x:c r="C268" t="str">
        <x:v>BUY</x:v>
      </x:c>
      <x:c r="D268" s="104" t="n">
        <x:v>97.25</x:v>
      </x:c>
      <x:c r="E268" s="104" t="n">
        <x:v>78.926</x:v>
      </x:c>
      <x:c r="F268" s="103" t="n">
        <x:f>D268*E268</x:f>
        <x:v>7675.5535</x:v>
      </x:c>
      <x:c r="G268" t="n">
        <x:v>19</x:v>
      </x:c>
      <x:c r="H268" s="127" t="str">
        <x:v>48100123.4547392279</x:v>
      </x:c>
      <x:c r="I268" s="127" t="str">
        <x:v>0xf80e65a16593f33ff9880446c70c3a0201f70087009712129bd710f42497cd2a</x:v>
      </x:c>
      <x:c r="J268" s="127" t="str">
        <x:v>577719750361</x:v>
      </x:c>
    </x:row>
    <x:row r="269">
      <x:c r="A269" s="126" t="n">
        <x:v>46312.79557940972</x:v>
      </x:c>
      <x:c r="B269" s="127" t="str">
        <x:v>228584163765799</x:v>
      </x:c>
      <x:c r="C269" t="str">
        <x:v>BUY</x:v>
      </x:c>
      <x:c r="D269" s="104" t="n">
        <x:v>0.69</x:v>
      </x:c>
      <x:c r="E269" s="104" t="n">
        <x:v>78.914</x:v>
      </x:c>
      <x:c r="F269" s="103" t="n">
        <x:f>D269*E269</x:f>
        <x:v>54.45066</x:v>
      </x:c>
      <x:c r="G269" t="n">
        <x:v>19</x:v>
      </x:c>
      <x:c r="H269" s="127" t="str">
        <x:v>48100220.7047392279</x:v>
      </x:c>
      <x:c r="I269" s="127" t="str">
        <x:v>0x0000000000000000000000000000000000000000000000000000000000000000</x:v>
      </x:c>
      <x:c r="J269" s="127" t="str">
        <x:v>577719759419</x:v>
      </x:c>
    </x:row>
    <x:row r="270">
      <x:c r="A270" s="126" t="n">
        <x:v>46312.79563342593</x:v>
      </x:c>
      <x:c r="B270" s="127" t="str">
        <x:v>823818021482721</x:v>
      </x:c>
      <x:c r="C270" t="str">
        <x:v>BUY</x:v>
      </x:c>
      <x:c r="D270" s="104" t="n">
        <x:v>9.28</x:v>
      </x:c>
      <x:c r="E270" s="104" t="n">
        <x:v>78.912</x:v>
      </x:c>
      <x:c r="F270" s="103" t="n">
        <x:f>D270*E270</x:f>
        <x:v>732.30336</x:v>
      </x:c>
      <x:c r="G270" t="n">
        <x:v>19</x:v>
      </x:c>
      <x:c r="H270" s="127" t="str">
        <x:v>48100221.394739233</x:v>
      </x:c>
      <x:c r="I270" s="127" t="str">
        <x:v>0x709806afe4062cdf72110446c70c9802012000957f094bb11460b202a30a06ca</x:v>
      </x:c>
      <x:c r="J270" s="127" t="str">
        <x:v>577719797749</x:v>
      </x:c>
    </x:row>
    <x:row r="271">
      <x:c r="A271" s="126" t="n">
        <x:v>46312.79563342593</x:v>
      </x:c>
      <x:c r="B271" s="127" t="str">
        <x:v>180220049646167</x:v>
      </x:c>
      <x:c r="C271" t="str">
        <x:v>BUY</x:v>
      </x:c>
      <x:c r="D271" s="104" t="n">
        <x:v>9.28</x:v>
      </x:c>
      <x:c r="E271" s="104" t="n">
        <x:v>78.912</x:v>
      </x:c>
      <x:c r="F271" s="103" t="n">
        <x:f>D271*E271</x:f>
        <x:v>732.30336</x:v>
      </x:c>
      <x:c r="G271" t="n">
        <x:v>19</x:v>
      </x:c>
      <x:c r="H271" s="127" t="str">
        <x:v>48100230.6747392267</x:v>
      </x:c>
      <x:c r="I271" s="127" t="str">
        <x:v>0x1f3aecda8055403720b40446c70c9802012001011b585f09c303982d3f591a21</x:v>
      </x:c>
      <x:c r="J271" s="127" t="str">
        <x:v>577719797749</x:v>
      </x:c>
    </x:row>
    <x:row r="272">
      <x:c r="A272" s="126" t="n">
        <x:v>46312.79563342593</x:v>
      </x:c>
      <x:c r="B272" s="127" t="str">
        <x:v>132535932327850</x:v>
      </x:c>
      <x:c r="C272" t="str">
        <x:v>BUY</x:v>
      </x:c>
      <x:c r="D272" s="104" t="n">
        <x:v>9.28</x:v>
      </x:c>
      <x:c r="E272" s="104" t="n">
        <x:v>78.912</x:v>
      </x:c>
      <x:c r="F272" s="103" t="n">
        <x:f>D272*E272</x:f>
        <x:v>732.30336</x:v>
      </x:c>
      <x:c r="G272" t="n">
        <x:v>19</x:v>
      </x:c>
      <x:c r="H272" s="127" t="str">
        <x:v>48100239.9547392279</x:v>
      </x:c>
      <x:c r="I272" s="127" t="str">
        <x:v>0x236b7d4afd976f5b24e50446c70c980201210030989a8e2dc734289dbc9b4945</x:v>
      </x:c>
      <x:c r="J272" s="127" t="str">
        <x:v>577719797749</x:v>
      </x:c>
    </x:row>
    <x:row r="273">
      <x:c r="A273" s="126" t="n">
        <x:v>46312.79563342593</x:v>
      </x:c>
      <x:c r="B273" s="127" t="str">
        <x:v>1077287159916661</x:v>
      </x:c>
      <x:c r="C273" t="str">
        <x:v>BUY</x:v>
      </x:c>
      <x:c r="D273" s="104" t="n">
        <x:v>9.28</x:v>
      </x:c>
      <x:c r="E273" s="104" t="n">
        <x:v>78.912</x:v>
      </x:c>
      <x:c r="F273" s="103" t="n">
        <x:f>D273*E273</x:f>
        <x:v>732.30336</x:v>
      </x:c>
      <x:c r="G273" t="n">
        <x:v>19</x:v>
      </x:c>
      <x:c r="H273" s="127" t="str">
        <x:v>48100249.2347392291</x:v>
      </x:c>
      <x:c r="I273" s="127" t="str">
        <x:v>0xd20e637599e682b2d3880446c70c98020121010134e9a18475d70ec858ea5c9d</x:v>
      </x:c>
      <x:c r="J273" s="127" t="str">
        <x:v>577719797749</x:v>
      </x:c>
    </x:row>
    <x:row r="274">
      <x:c r="A274" s="126" t="n">
        <x:v>46312.79563342593</x:v>
      </x:c>
      <x:c r="B274" s="127" t="str">
        <x:v>56662710064799</x:v>
      </x:c>
      <x:c r="C274" t="str">
        <x:v>BUY</x:v>
      </x:c>
      <x:c r="D274" s="104" t="n">
        <x:v>9.28</x:v>
      </x:c>
      <x:c r="E274" s="104" t="n">
        <x:v>78.912</x:v>
      </x:c>
      <x:c r="F274" s="103" t="n">
        <x:f>D274*E274</x:f>
        <x:v>732.30336</x:v>
      </x:c>
      <x:c r="G274" t="n">
        <x:v>19</x:v>
      </x:c>
      <x:c r="H274" s="127" t="str">
        <x:v>48100258.5147392303</x:v>
      </x:c>
      <x:c r="I274" s="127" t="str">
        <x:v>0xd63ef3e61728b1d6d7b80446c70c9802012200cbb22bd0a87a079f38d62c8bc1</x:v>
      </x:c>
      <x:c r="J274" s="127" t="str">
        <x:v>577719797749</x:v>
      </x:c>
    </x:row>
    <x:row r="275">
      <x:c r="A275" s="126" t="n">
        <x:v>46312.79563342593</x:v>
      </x:c>
      <x:c r="B275" s="127" t="str">
        <x:v>848706216773334</x:v>
      </x:c>
      <x:c r="C275" t="str">
        <x:v>BUY</x:v>
      </x:c>
      <x:c r="D275" s="104" t="n">
        <x:v>18.57</x:v>
      </x:c>
      <x:c r="E275" s="104" t="n">
        <x:v>78.912</x:v>
      </x:c>
      <x:c r="F275" s="103" t="n">
        <x:f>D275*E275</x:f>
        <x:v>1465.3958400000001</x:v>
      </x:c>
      <x:c r="G275" t="n">
        <x:v>19</x:v>
      </x:c>
      <x:c r="H275" s="127" t="str">
        <x:v>48100267.7947392315</x:v>
      </x:c>
      <x:c r="I275" s="127" t="str">
        <x:v>0x84e1da10b377c52e865b0446c70c9802012201014e7ae40028aa8563727b9f19</x:v>
      </x:c>
      <x:c r="J275" s="127" t="str">
        <x:v>577719797749</x:v>
      </x:c>
    </x:row>
    <x:row r="276">
      <x:c r="A276" s="126" t="n">
        <x:v>46312.79563342593</x:v>
      </x:c>
      <x:c r="B276" s="127" t="str">
        <x:v>912417880836323</x:v>
      </x:c>
      <x:c r="C276" t="str">
        <x:v>BUY</x:v>
      </x:c>
      <x:c r="D276" s="104" t="n">
        <x:v>9.28</x:v>
      </x:c>
      <x:c r="E276" s="104" t="n">
        <x:v>78.912</x:v>
      </x:c>
      <x:c r="F276" s="103" t="n">
        <x:f>D276*E276</x:f>
        <x:v>732.30336</x:v>
      </x:c>
      <x:c r="G276" t="n">
        <x:v>19</x:v>
      </x:c>
      <x:c r="H276" s="127" t="str">
        <x:v>48100286.3647392318</x:v>
      </x:c>
      <x:c r="I276" s="127" t="str">
        <x:v>0x3384c03b4fc6d88634fe0446c70c980201220102eac9f758d74d6b8e0ecab270</x:v>
      </x:c>
      <x:c r="J276" s="127" t="str">
        <x:v>577719797749</x:v>
      </x:c>
    </x:row>
    <x:row r="277">
      <x:c r="A277" s="126" t="n">
        <x:v>46312.79563342593</x:v>
      </x:c>
      <x:c r="B277" s="127" t="str">
        <x:v>541145050808081</x:v>
      </x:c>
      <x:c r="C277" t="str">
        <x:v>BUY</x:v>
      </x:c>
      <x:c r="D277" s="104" t="n">
        <x:v>9.28</x:v>
      </x:c>
      <x:c r="E277" s="104" t="n">
        <x:v>78.912</x:v>
      </x:c>
      <x:c r="F277" s="103" t="n">
        <x:f>D277*E277</x:f>
        <x:v>732.30336</x:v>
      </x:c>
      <x:c r="G277" t="n">
        <x:v>19</x:v>
      </x:c>
      <x:c r="H277" s="127" t="str">
        <x:v>48100295.644739233</x:v>
      </x:c>
      <x:c r="I277" s="127" t="str">
        <x:v>0x89126a8130b9f4528a8c0446c70c980201230066cbbd13242cdb15d3efbdce3d</x:v>
      </x:c>
      <x:c r="J277" s="127" t="str">
        <x:v>577719797749</x:v>
      </x:c>
    </x:row>
    <x:row r="278">
      <x:c r="A278" s="126" t="n">
        <x:v>46312.79563342593</x:v>
      </x:c>
      <x:c r="B278" s="127" t="str">
        <x:v>523347411733149</x:v>
      </x:c>
      <x:c r="C278" t="str">
        <x:v>BUY</x:v>
      </x:c>
      <x:c r="D278" s="104" t="n">
        <x:v>9.28</x:v>
      </x:c>
      <x:c r="E278" s="104" t="n">
        <x:v>78.912</x:v>
      </x:c>
      <x:c r="F278" s="103" t="n">
        <x:f>D278*E278</x:f>
        <x:v>732.30336</x:v>
      </x:c>
      <x:c r="G278" t="n">
        <x:v>19</x:v>
      </x:c>
      <x:c r="H278" s="127" t="str">
        <x:v>48100304.9247392267</x:v>
      </x:c>
      <x:c r="I278" s="127" t="str">
        <x:v>0x37b550abcd0907aa392f0446c70c980201230101680c267cdb7dfbfe8c0ce194</x:v>
      </x:c>
      <x:c r="J278" s="127" t="str">
        <x:v>577719797749</x:v>
      </x:c>
    </x:row>
    <x:row r="279">
      <x:c r="A279" s="126" t="n">
        <x:v>46312.79563342593</x:v>
      </x:c>
      <x:c r="B279" s="127" t="str">
        <x:v>710135740860978</x:v>
      </x:c>
      <x:c r="C279" t="str">
        <x:v>BUY</x:v>
      </x:c>
      <x:c r="D279" s="104" t="n">
        <x:v>9.28</x:v>
      </x:c>
      <x:c r="E279" s="104" t="n">
        <x:v>78.912</x:v>
      </x:c>
      <x:c r="F279" s="103" t="n">
        <x:f>D279*E279</x:f>
        <x:v>732.30336</x:v>
      </x:c>
      <x:c r="G279" t="n">
        <x:v>19</x:v>
      </x:c>
      <x:c r="H279" s="127" t="str">
        <x:v>48100314.2047392279</x:v>
      </x:c>
      <x:c r="I279" s="127" t="str">
        <x:v>0x3be5e11c4a4b36ce3d5f0446c70c980201240001e54e55a0dfae8c6f094f10b8</x:v>
      </x:c>
      <x:c r="J279" s="127" t="str">
        <x:v>577719797749</x:v>
      </x:c>
    </x:row>
    <x:row r="280">
      <x:c r="A280" s="126" t="n">
        <x:v>46312.79563342593</x:v>
      </x:c>
      <x:c r="B280" s="127" t="str">
        <x:v>467269475535384</x:v>
      </x:c>
      <x:c r="C280" t="str">
        <x:v>BUY</x:v>
      </x:c>
      <x:c r="D280" s="104" t="n">
        <x:v>18.57</x:v>
      </x:c>
      <x:c r="E280" s="104" t="n">
        <x:v>78.912</x:v>
      </x:c>
      <x:c r="F280" s="103" t="n">
        <x:f>D280*E280</x:f>
        <x:v>1465.3958400000001</x:v>
      </x:c>
      <x:c r="G280" t="n">
        <x:v>19</x:v>
      </x:c>
      <x:c r="H280" s="127" t="str">
        <x:v>48100323.4847392291</x:v>
      </x:c>
      <x:c r="I280" s="127" t="str">
        <x:v>0xea88c746e69a4a25ec020446c70c980201240101819d68f78e517299a59e2410</x:v>
      </x:c>
      <x:c r="J280" s="127" t="str">
        <x:v>577719797749</x:v>
      </x:c>
    </x:row>
    <x:row r="281">
      <x:c r="A281" s="126" t="n">
        <x:v>46312.79563342593</x:v>
      </x:c>
      <x:c r="B281" s="127" t="str">
        <x:v>742180121519180</x:v>
      </x:c>
      <x:c r="C281" t="str">
        <x:v>BUY</x:v>
      </x:c>
      <x:c r="D281" s="104" t="n">
        <x:v>6.06</x:v>
      </x:c>
      <x:c r="E281" s="104" t="n">
        <x:v>78.912</x:v>
      </x:c>
      <x:c r="F281" s="103" t="n">
        <x:f>D281*E281</x:f>
        <x:v>478.20672</x:v>
      </x:c>
      <x:c r="G281" t="n">
        <x:v>19</x:v>
      </x:c>
      <x:c r="H281" s="127" t="str">
        <x:v>48100342.0547392294</x:v>
      </x:c>
      <x:c r="I281" s="127" t="str">
        <x:v>0xeeb957b763dc7949f0330446c70c98020125009cfedf981b9282030a22d05334</x:v>
      </x:c>
      <x:c r="J281" s="127" t="str">
        <x:v>577719797749</x:v>
      </x:c>
    </x:row>
    <x:row r="282">
      <x:c r="A282" s="126" t="n">
        <x:v>46312.79565596065</x:v>
      </x:c>
      <x:c r="B282" s="127" t="str">
        <x:v>289038751244502</x:v>
      </x:c>
      <x:c r="C282" t="str">
        <x:v>BUY</x:v>
      </x:c>
      <x:c r="D282" s="104" t="n">
        <x:v>67.88</x:v>
      </x:c>
      <x:c r="E282" s="104" t="n">
        <x:v>78.888</x:v>
      </x:c>
      <x:c r="F282" s="103" t="n">
        <x:f>D282*E282</x:f>
        <x:v>5354.91744</x:v>
      </x:c>
      <x:c r="G282" t="n">
        <x:v>19</x:v>
      </x:c>
      <x:c r="H282" s="127" t="str">
        <x:v>48100348.1147392318</x:v>
      </x:c>
      <x:c r="I282" s="127" t="str">
        <x:v>0xd506dbb02bb7b873d6800446c70cb4020ac70095c6bad74578cf8702eabb925e</x:v>
      </x:c>
      <x:c r="J282" s="127" t="str">
        <x:v>577719812263</x:v>
      </x:c>
    </x:row>
    <x:row r="283">
      <x:c r="A283" s="126" t="n">
        <x:v>46312.79565666667</x:v>
      </x:c>
      <x:c r="B283" s="127" t="str">
        <x:v>559686962904505</x:v>
      </x:c>
      <x:c r="C283" t="str">
        <x:v>BUY</x:v>
      </x:c>
      <x:c r="D283" s="104" t="n">
        <x:v>18.72</x:v>
      </x:c>
      <x:c r="E283" s="104" t="n">
        <x:v>78.888</x:v>
      </x:c>
      <x:c r="F283" s="103" t="n">
        <x:f>D283*E283</x:f>
        <x:v>1476.78336</x:v>
      </x:c>
      <x:c r="G283" t="n">
        <x:v>19</x:v>
      </x:c>
      <x:c r="H283" s="127" t="str">
        <x:v>48100415.994739227</x:v>
      </x:c>
      <x:c r="I283" s="127" t="str">
        <x:v>0x56ce54157f9cf5f258480446c70cb50202f000fb1a9014c4fa96ff683e90cfdc</x:v>
      </x:c>
      <x:c r="J283" s="127" t="str">
        <x:v>577719812263</x:v>
      </x:c>
    </x:row>
    <x:row r="284">
      <x:c r="A284" s="126" t="n">
        <x:v>46312.795813530094</x:v>
      </x:c>
      <x:c r="B284" s="127" t="str">
        <x:v>419678817940291</x:v>
      </x:c>
      <x:c r="C284" t="str">
        <x:v>BUY</x:v>
      </x:c>
      <x:c r="D284" s="104" t="n">
        <x:v>17.99</x:v>
      </x:c>
      <x:c r="E284" s="104" t="n">
        <x:v>78.895</x:v>
      </x:c>
      <x:c r="F284" s="103" t="n">
        <x:f>D284*E284</x:f>
        <x:v>1419.3210499999998</x:v>
      </x:c>
      <x:c r="G284" t="n">
        <x:v>19</x:v>
      </x:c>
      <x:c r="H284" s="127" t="str">
        <x:v>48100434.7147392333</x:v>
      </x:c>
      <x:c r="I284" s="127" t="str">
        <x:v>0x0bb4b4bce1ffa4ca0d2e0446c70d7102015a00a27cf2c39caf7d600fa0f37eb4</x:v>
      </x:c>
      <x:c r="J284" s="127" t="str">
        <x:v>577719910552</x:v>
      </x:c>
    </x:row>
    <x:row r="285">
      <x:c r="A285" s="126" t="n">
        <x:v>46312.795813530094</x:v>
      </x:c>
      <x:c r="B285" s="127" t="str">
        <x:v>896685046814690</x:v>
      </x:c>
      <x:c r="C285" t="str">
        <x:v>BUY</x:v>
      </x:c>
      <x:c r="D285" s="104" t="n">
        <x:v>9.31</x:v>
      </x:c>
      <x:c r="E285" s="104" t="n">
        <x:v>78.895</x:v>
      </x:c>
      <x:c r="F285" s="103" t="n">
        <x:f>D285*E285</x:f>
        <x:v>734.5124500000001</x:v>
      </x:c>
      <x:c r="G285" t="n">
        <x:v>19</x:v>
      </x:c>
      <x:c r="H285" s="127" t="str">
        <x:v>48100452.7047392279</x:v>
      </x:c>
      <x:c r="I285" s="127" t="str">
        <x:v>0xba579ae77e4eb821bbd10446c70d7102015a01011941d6f35e20463a3d42920c</x:v>
      </x:c>
      <x:c r="J285" s="127" t="str">
        <x:v>577719910552</x:v>
      </x:c>
    </x:row>
    <x:row r="286">
      <x:c r="A286" s="126" t="n">
        <x:v>46312.795813530094</x:v>
      </x:c>
      <x:c r="B286" s="127" t="str">
        <x:v>164807239500881</x:v>
      </x:c>
      <x:c r="C286" t="str">
        <x:v>BUY</x:v>
      </x:c>
      <x:c r="D286" s="104" t="n">
        <x:v>30.76</x:v>
      </x:c>
      <x:c r="E286" s="104" t="n">
        <x:v>78.895</x:v>
      </x:c>
      <x:c r="F286" s="103" t="n">
        <x:f>D286*E286</x:f>
        <x:v>2426.8102</x:v>
      </x:c>
      <x:c r="G286" t="n">
        <x:v>19</x:v>
      </x:c>
      <x:c r="H286" s="127" t="str">
        <x:v>48100462.0147392303</x:v>
      </x:c>
      <x:c r="I286" s="127" t="str">
        <x:v>0x8618a7d361628a0987920446c70d7102016900b8fc65a8db29e15326206663f4</x:v>
      </x:c>
      <x:c r="J286" s="127" t="str">
        <x:v>577719910552</x:v>
      </x:c>
    </x:row>
    <x:row r="287">
      <x:c r="A287" s="126" t="n">
        <x:v>46312.795813530094</x:v>
      </x:c>
      <x:c r="B287" s="127" t="str">
        <x:v>950837318435108</x:v>
      </x:c>
      <x:c r="C287" t="str">
        <x:v>BUY</x:v>
      </x:c>
      <x:c r="D287" s="104" t="n">
        <x:v>16.28</x:v>
      </x:c>
      <x:c r="E287" s="104" t="n">
        <x:v>78.895</x:v>
      </x:c>
      <x:c r="F287" s="103" t="n">
        <x:f>D287*E287</x:f>
        <x:v>1284.4106</x:v>
      </x:c>
      <x:c r="G287" t="n">
        <x:v>19</x:v>
      </x:c>
      <x:c r="H287" s="127" t="str">
        <x:v>48100492.7747392282</x:v>
      </x:c>
      <x:c r="I287" s="127" t="str">
        <x:v>0x9e930ba4ae16517ca00c0446c70d7102016c008a4919704e425bb6f76d1a2b67</x:v>
      </x:c>
      <x:c r="J287" s="127" t="str">
        <x:v>577719910552</x:v>
      </x:c>
    </x:row>
    <x:row r="288">
      <x:c r="A288" s="126" t="n">
        <x:v>46312.795813530094</x:v>
      </x:c>
      <x:c r="B288" s="127" t="str">
        <x:v>368683218324340</x:v>
      </x:c>
      <x:c r="C288" t="str">
        <x:v>BUY</x:v>
      </x:c>
      <x:c r="D288" s="104" t="n">
        <x:v>21.86</x:v>
      </x:c>
      <x:c r="E288" s="104" t="n">
        <x:v>78.895</x:v>
      </x:c>
      <x:c r="F288" s="103" t="n">
        <x:f>D288*E288</x:f>
        <x:v>1724.6446999999998</x:v>
      </x:c>
      <x:c r="G288" t="n">
        <x:v>19</x:v>
      </x:c>
      <x:c r="H288" s="127" t="str">
        <x:v>48100509.0547392294</x:v>
      </x:c>
      <x:c r="I288" s="127" t="str">
        <x:v>0x69e0e611145b5b6b6b5a0446c70d7102017000f6af5e7a3d0da99163d35f3556</x:v>
      </x:c>
      <x:c r="J288" s="127" t="str">
        <x:v>577719910552</x:v>
      </x:c>
    </x:row>
    <x:row r="289">
      <x:c r="A289" s="126" t="n">
        <x:v>46312.795813530094</x:v>
      </x:c>
      <x:c r="B289" s="127" t="str">
        <x:v>92076611168598</x:v>
      </x:c>
      <x:c r="C289" t="str">
        <x:v>BUY</x:v>
      </x:c>
      <x:c r="D289" s="104" t="n">
        <x:v>21.85</x:v>
      </x:c>
      <x:c r="E289" s="104" t="n">
        <x:v>78.895</x:v>
      </x:c>
      <x:c r="F289" s="103" t="n">
        <x:f>D289*E289</x:f>
        <x:v>1723.85575</x:v>
      </x:c>
      <x:c r="G289" t="n">
        <x:v>19</x:v>
      </x:c>
      <x:c r="H289" s="127" t="str">
        <x:v>48100530.9147392288</x:v>
      </x:c>
      <x:c r="I289" s="127" t="str">
        <x:v>0xe80237189421a7d5e97b0446c70d7102017500fe2f24c6a78bcae26b532581c0</x:v>
      </x:c>
      <x:c r="J289" s="127" t="str">
        <x:v>577719910552</x:v>
      </x:c>
    </x:row>
    <x:row r="290">
      <x:c r="A290" s="126" t="n">
        <x:v>46312.795813530094</x:v>
      </x:c>
      <x:c r="B290" s="127" t="str">
        <x:v>42240123478794</x:v>
      </x:c>
      <x:c r="C290" t="str">
        <x:v>BUY</x:v>
      </x:c>
      <x:c r="D290" s="104" t="n">
        <x:v>8.7</x:v>
      </x:c>
      <x:c r="E290" s="104" t="n">
        <x:v>78.895</x:v>
      </x:c>
      <x:c r="F290" s="103" t="n">
        <x:f>D290*E290</x:f>
        <x:v>686.3865</x:v>
      </x:c>
      <x:c r="G290" t="n">
        <x:v>19</x:v>
      </x:c>
      <x:c r="H290" s="127" t="str">
        <x:v>48100552.7647392303</x:v>
      </x:c>
      <x:c r="I290" s="127" t="str">
        <x:v>0xc80d176546b7120cc9860446c70d71020186004ae1ba30de6bd5c2b805baebf7</x:v>
      </x:c>
      <x:c r="J290" s="127" t="str">
        <x:v>577719910552</x:v>
      </x:c>
    </x:row>
    <x:row r="291">
      <x:c r="A291" s="126" t="n">
        <x:v>46312.79592644676</x:v>
      </x:c>
      <x:c r="B291" s="127" t="str">
        <x:v>1038043919276476</x:v>
      </x:c>
      <x:c r="C291" t="str">
        <x:v>BUY</x:v>
      </x:c>
      <x:c r="D291" s="104" t="n">
        <x:v>0.99</x:v>
      </x:c>
      <x:c r="E291" s="104" t="n">
        <x:v>78.873</x:v>
      </x:c>
      <x:c r="F291" s="103" t="n">
        <x:f>D291*E291</x:f>
        <x:v>78.08427</x:v>
      </x:c>
      <x:c r="G291" t="n">
        <x:v>19</x:v>
      </x:c>
      <x:c r="H291" s="127" t="str">
        <x:v>48100561.4647392333</x:v>
      </x:c>
      <x:c r="I291" s="127" t="str">
        <x:v>0x0000000000000000000000000000000000000000000000000000000000000000</x:v>
      </x:c>
      <x:c r="J291" s="127" t="str">
        <x:v>577719970776</x:v>
      </x:c>
    </x:row>
    <x:row r="292">
      <x:c r="A292" s="126" t="n">
        <x:v>46312.795927997686</x:v>
      </x:c>
      <x:c r="B292" s="127" t="str">
        <x:v>831919614705318</x:v>
      </x:c>
      <x:c r="C292" t="str">
        <x:v>BUY</x:v>
      </x:c>
      <x:c r="D292" s="104" t="n">
        <x:v>7.54</x:v>
      </x:c>
      <x:c r="E292" s="104" t="n">
        <x:v>78.865</x:v>
      </x:c>
      <x:c r="F292" s="103" t="n">
        <x:f>D292*E292</x:f>
        <x:v>594.6420999999999</x:v>
      </x:c>
      <x:c r="G292" t="n">
        <x:v>19</x:v>
      </x:c>
      <x:c r="H292" s="127" t="str">
        <x:v>48100562.4547392279</x:v>
      </x:c>
      <x:c r="I292" s="127" t="str">
        <x:v>0x4e0130fc61c6db2d4f7a0446c70e0102028f00e1fcc9f9fff1c9dc4f20cab517</x:v>
      </x:c>
      <x:c r="J292" s="127" t="str">
        <x:v>577719977076</x:v>
      </x:c>
    </x:row>
    <x:row r="293">
      <x:c r="A293" s="126" t="n">
        <x:v>46312.795927997686</x:v>
      </x:c>
      <x:c r="B293" s="127" t="str">
        <x:v>48371449523778</x:v>
      </x:c>
      <x:c r="C293" t="str">
        <x:v>BUY</x:v>
      </x:c>
      <x:c r="D293" s="104" t="n">
        <x:v>9.35</x:v>
      </x:c>
      <x:c r="E293" s="104" t="n">
        <x:v>78.865</x:v>
      </x:c>
      <x:c r="F293" s="103" t="n">
        <x:f>D293*E293</x:f>
        <x:v>737.3877499999999</x:v>
      </x:c>
      <x:c r="G293" t="n">
        <x:v>19</x:v>
      </x:c>
      <x:c r="H293" s="127" t="str">
        <x:v>48100569.994739227</x:v>
      </x:c>
      <x:c r="I293" s="127" t="str">
        <x:v>0xfca41726fe15ee84fe1d0446c70e0102028f010199190d57a06cc279bd19c86f</x:v>
      </x:c>
      <x:c r="J293" s="127" t="str">
        <x:v>577719977076</x:v>
      </x:c>
    </x:row>
    <x:row r="294">
      <x:c r="A294" s="126" t="n">
        <x:v>46312.795927997686</x:v>
      </x:c>
      <x:c r="B294" s="127" t="str">
        <x:v>260214895537952</x:v>
      </x:c>
      <x:c r="C294" t="str">
        <x:v>BUY</x:v>
      </x:c>
      <x:c r="D294" s="104" t="n">
        <x:v>18.7</x:v>
      </x:c>
      <x:c r="E294" s="104" t="n">
        <x:v>78.865</x:v>
      </x:c>
      <x:c r="F294" s="103" t="n">
        <x:f>D294*E294</x:f>
        <x:v>1474.7754999999997</x:v>
      </x:c>
      <x:c r="G294" t="n">
        <x:v>19</x:v>
      </x:c>
      <x:c r="H294" s="127" t="str">
        <x:v>48100579.3447392285</x:v>
      </x:c>
      <x:c r="I294" s="127" t="str">
        <x:v>0x00d4a7977b581da9024e0446c70e01020290007d165b3c7ba49d52ea3a5bf793</x:v>
      </x:c>
      <x:c r="J294" s="127" t="str">
        <x:v>577719977076</x:v>
      </x:c>
    </x:row>
    <x:row r="295">
      <x:c r="A295" s="126" t="n">
        <x:v>46312.795927997686</x:v>
      </x:c>
      <x:c r="B295" s="127" t="str">
        <x:v>1061389989042201</x:v>
      </x:c>
      <x:c r="C295" t="str">
        <x:v>BUY</x:v>
      </x:c>
      <x:c r="D295" s="104" t="n">
        <x:v>16.52</x:v>
      </x:c>
      <x:c r="E295" s="104" t="n">
        <x:v>78.865</x:v>
      </x:c>
      <x:c r="F295" s="103" t="n">
        <x:f>D295*E295</x:f>
        <x:v>1302.8498</x:v>
      </x:c>
      <x:c r="G295" t="n">
        <x:v>19</x:v>
      </x:c>
      <x:c r="H295" s="127" t="str">
        <x:v>48100598.0447392315</x:v>
      </x:c>
      <x:c r="I295" s="127" t="str">
        <x:v>0xb3a81e3294e96024b5210446c70e0102029100182fec7ef65770c98553ed3a0f</x:v>
      </x:c>
      <x:c r="J295" s="127" t="str">
        <x:v>577719977076</x:v>
      </x:c>
    </x:row>
    <x:row r="296">
      <x:c r="A296" s="126" t="n">
        <x:v>46312.795927997686</x:v>
      </x:c>
      <x:c r="B296" s="127" t="str">
        <x:v>565146031086832</x:v>
      </x:c>
      <x:c r="C296" t="str">
        <x:v>BUY</x:v>
      </x:c>
      <x:c r="D296" s="104" t="n">
        <x:v>18.7</x:v>
      </x:c>
      <x:c r="E296" s="104" t="n">
        <x:v>78.865</x:v>
      </x:c>
      <x:c r="F296" s="103" t="n">
        <x:f>D296*E296</x:f>
        <x:v>1474.7754999999997</x:v>
      </x:c>
      <x:c r="G296" t="n">
        <x:v>19</x:v>
      </x:c>
      <x:c r="H296" s="127" t="str">
        <x:v>48100614.5647392273</x:v>
      </x:c>
      <x:c r="I296" s="127" t="str">
        <x:v>0x667b94cdae7aa2a067f50446c70e0102029200b3497dc1720a4440206d7e7c8b</x:v>
      </x:c>
      <x:c r="J296" s="127" t="str">
        <x:v>577719977076</x:v>
      </x:c>
    </x:row>
    <x:row r="297">
      <x:c r="A297" s="126" t="n">
        <x:v>46312.795927997686</x:v>
      </x:c>
      <x:c r="B297" s="127" t="str">
        <x:v>933080564166843</x:v>
      </x:c>
      <x:c r="C297" t="str">
        <x:v>BUY</x:v>
      </x:c>
      <x:c r="D297" s="104" t="n">
        <x:v>18.7</x:v>
      </x:c>
      <x:c r="E297" s="104" t="n">
        <x:v>78.865</x:v>
      </x:c>
      <x:c r="F297" s="103" t="n">
        <x:f>D297*E297</x:f>
        <x:v>1474.7754999999997</x:v>
      </x:c>
      <x:c r="G297" t="n">
        <x:v>19</x:v>
      </x:c>
      <x:c r="H297" s="127" t="str">
        <x:v>48100633.2647392303</x:v>
      </x:c>
      <x:c r="I297" s="127" t="str">
        <x:v>0x151e7af84ac9b5f816980446c70e010202920101e5ccd4cab8e7264b09cd8fe2</x:v>
      </x:c>
      <x:c r="J297" s="127" t="str">
        <x:v>577719977076</x:v>
      </x:c>
    </x:row>
    <x:row r="298">
      <x:c r="A298" s="126" t="n">
        <x:v>46312.795927997686</x:v>
      </x:c>
      <x:c r="B298" s="127" t="str">
        <x:v>857230688107045</x:v>
      </x:c>
      <x:c r="C298" t="str">
        <x:v>BUY</x:v>
      </x:c>
      <x:c r="D298" s="104" t="n">
        <x:v>9.35</x:v>
      </x:c>
      <x:c r="E298" s="104" t="n">
        <x:v>78.865</x:v>
      </x:c>
      <x:c r="F298" s="103" t="n">
        <x:f>D298*E298</x:f>
        <x:v>737.3877499999999</x:v>
      </x:c>
      <x:c r="G298" t="n">
        <x:v>19</x:v>
      </x:c>
      <x:c r="H298" s="127" t="str">
        <x:v>48100651.9647392333</x:v>
      </x:c>
      <x:c r="I298" s="127" t="str">
        <x:v>0xc3c16122e718c94fc53b0446c70e010202920102821be821678a0c75a61ca33a</x:v>
      </x:c>
      <x:c r="J298" s="127" t="str">
        <x:v>577719977076</x:v>
      </x:c>
    </x:row>
    <x:row r="299">
      <x:c r="A299" s="126" t="n">
        <x:v>46312.795927997686</x:v>
      </x:c>
      <x:c r="B299" s="127" t="str">
        <x:v>718628319893207</x:v>
      </x:c>
      <x:c r="C299" t="str">
        <x:v>BUY</x:v>
      </x:c>
      <x:c r="D299" s="104" t="n">
        <x:v>27.93</x:v>
      </x:c>
      <x:c r="E299" s="104" t="n">
        <x:v>78.865</x:v>
      </x:c>
      <x:c r="F299" s="103" t="n">
        <x:f>D299*E299</x:f>
        <x:v>2202.6994499999996</x:v>
      </x:c>
      <x:c r="G299" t="n">
        <x:v>19</x:v>
      </x:c>
      <x:c r="H299" s="127" t="str">
        <x:v>48100661.3147392273</x:v>
      </x:c>
      <x:c r="I299" s="127" t="str">
        <x:v>0xac2d6250942291ceada70446c70e010202a500362f25b0a04ff60da353266bb9</x:v>
      </x:c>
      <x:c r="J299" s="127" t="str">
        <x:v>577719977076</x:v>
      </x:c>
    </x:row>
    <x:row r="300">
      <x:c r="A300" s="126" t="n">
        <x:v>46312.796107291666</x:v>
      </x:c>
      <x:c r="B300" s="127" t="str">
        <x:v>137475461464105</x:v>
      </x:c>
      <x:c r="C300" t="str">
        <x:v>BUY</x:v>
      </x:c>
      <x:c r="D300" s="104" t="n">
        <x:v>126.82</x:v>
      </x:c>
      <x:c r="E300" s="104" t="n">
        <x:v>78.847</x:v>
      </x:c>
      <x:c r="F300" s="103" t="n">
        <x:f>D300*E300</x:f>
        <x:v>9999.37654</x:v>
      </x:c>
      <x:c r="G300" t="n">
        <x:v>19</x:v>
      </x:c>
      <x:c r="H300" s="127" t="str">
        <x:v>48100689.244739227</x:v>
      </x:c>
      <x:c r="I300" s="127" t="str">
        <x:v>0xe2e06703df3702e6e45a0446c70edf0204a800e97a3a21b886a912569e3adcd1</x:v>
      </x:c>
      <x:c r="J300" s="127" t="str">
        <x:v>577720075589</x:v>
      </x:c>
    </x:row>
    <x:row r="301">
      <x:c r="A301" s="126" t="n">
        <x:v>46312.80460697917</x:v>
      </x:c>
      <x:c r="B301" s="127" t="str">
        <x:v>105724949105844</x:v>
      </x:c>
      <x:c r="C301" t="str">
        <x:v>BUY</x:v>
      </x:c>
      <x:c r="D301" s="104" t="n">
        <x:v>0.54</x:v>
      </x:c>
      <x:c r="E301" s="104" t="n">
        <x:v>78.91</x:v>
      </x:c>
      <x:c r="F301" s="103" t="n">
        <x:f>D301*E301</x:f>
        <x:v>42.6114</x:v>
      </x:c>
      <x:c r="G301" t="n">
        <x:v>19</x:v>
      </x:c>
      <x:c r="H301" s="127" t="str">
        <x:v>48100816.0647392273</x:v>
      </x:c>
      <x:c r="I301" s="127" t="str">
        <x:v>0x0000000000000000000000000000000000000000000000000000000000000000</x:v>
      </x:c>
      <x:c r="J301" s="127" t="str">
        <x:v>577725350079</x:v>
      </x:c>
    </x:row>
    <x:row r="302">
      <x:c r="A302" s="126" t="n">
        <x:v>46312.80464167824</x:v>
      </x:c>
      <x:c r="B302" s="127" t="str">
        <x:v>720495394260407</x:v>
      </x:c>
      <x:c r="C302" t="str">
        <x:v>BUY</x:v>
      </x:c>
      <x:c r="D302" s="104" t="n">
        <x:v>0.75</x:v>
      </x:c>
      <x:c r="E302" s="104" t="n">
        <x:v>78.91</x:v>
      </x:c>
      <x:c r="F302" s="103" t="n">
        <x:f>D302*E302</x:f>
        <x:v>59.1825</x:v>
      </x:c>
      <x:c r="G302" t="n">
        <x:v>19</x:v>
      </x:c>
      <x:c r="H302" s="127" t="str">
        <x:v>48100816.6047392264</x:v>
      </x:c>
      <x:c r="I302" s="127" t="str">
        <x:v>0x0000000000000000000000000000000000000000000000000000000000000000</x:v>
      </x:c>
      <x:c r="J302" s="127" t="str">
        <x:v>577725368214</x:v>
      </x:c>
    </x:row>
    <x:row r="303">
      <x:c r="A303" s="126" t="n">
        <x:v>46312.8119334838</x:v>
      </x:c>
      <x:c r="B303" s="127" t="str">
        <x:v>415949652839199</x:v>
      </x:c>
      <x:c r="C303" t="str">
        <x:v>BUY</x:v>
      </x:c>
      <x:c r="D303" s="104" t="n">
        <x:v>0.49</x:v>
      </x:c>
      <x:c r="E303" s="104" t="n">
        <x:v>78.931</x:v>
      </x:c>
      <x:c r="F303" s="103" t="n">
        <x:f>D303*E303</x:f>
        <x:v>38.67619</x:v>
      </x:c>
      <x:c r="G303" t="n">
        <x:v>19</x:v>
      </x:c>
      <x:c r="H303" s="127" t="str">
        <x:v>48100817.3547392264</x:v>
      </x:c>
      <x:c r="I303" s="127" t="str">
        <x:v>0x0000000000000000000000000000000000000000000000000000000000000000</x:v>
      </x:c>
      <x:c r="J303" s="127" t="str">
        <x:v>577729611780</x:v>
      </x:c>
    </x:row>
    <x:row r="304">
      <x:c r="A304" s="126" t="n">
        <x:v>46312.81221077546</x:v>
      </x:c>
      <x:c r="B304" s="127" t="str">
        <x:v>578760706188786</x:v>
      </x:c>
      <x:c r="C304" t="str">
        <x:v>BUY</x:v>
      </x:c>
      <x:c r="D304" s="104" t="n">
        <x:v>0.23</x:v>
      </x:c>
      <x:c r="E304" s="104" t="n">
        <x:v>78.931</x:v>
      </x:c>
      <x:c r="F304" s="103" t="n">
        <x:f>D304*E304</x:f>
        <x:v>18.15413</x:v>
      </x:c>
      <x:c r="G304" t="n">
        <x:v>19</x:v>
      </x:c>
      <x:c r="H304" s="127" t="str">
        <x:v>48100817.8447392285</x:v>
      </x:c>
      <x:c r="I304" s="127" t="str">
        <x:v>0x0000000000000000000000000000000000000000000000000000000000000000</x:v>
      </x:c>
      <x:c r="J304" s="127" t="str">
        <x:v>577729765081</x:v>
      </x:c>
    </x:row>
    <x:row r="305">
      <x:c r="A305" s="126" t="n">
        <x:v>46312.81228067129</x:v>
      </x:c>
      <x:c r="B305" s="127" t="str">
        <x:v>900781681443461</x:v>
      </x:c>
      <x:c r="C305" t="str">
        <x:v>BUY</x:v>
      </x:c>
      <x:c r="D305" s="104" t="n">
        <x:v>0.11</x:v>
      </x:c>
      <x:c r="E305" s="104" t="n">
        <x:v>78.931</x:v>
      </x:c>
      <x:c r="F305" s="103" t="n">
        <x:f>D305*E305</x:f>
        <x:v>8.682409999999999</x:v>
      </x:c>
      <x:c r="G305" t="n">
        <x:v>19</x:v>
      </x:c>
      <x:c r="H305" s="127" t="str">
        <x:v>48100818.0747392327</x:v>
      </x:c>
      <x:c r="I305" s="127" t="str">
        <x:v>0x0000000000000000000000000000000000000000000000000000000000000000</x:v>
      </x:c>
      <x:c r="J305" s="127" t="str">
        <x:v>577729816984</x:v>
      </x:c>
    </x:row>
    <x:row r="306">
      <x:c r="A306" s="126" t="n">
        <x:v>46312.84832229167</x:v>
      </x:c>
      <x:c r="B306" s="127" t="str">
        <x:v>377591776276972</x:v>
      </x:c>
      <x:c r="C306" t="str">
        <x:v>BUY</x:v>
      </x:c>
      <x:c r="D306" s="104" t="n">
        <x:v>0.46</x:v>
      </x:c>
      <x:c r="E306" s="104" t="n">
        <x:v>79.086</x:v>
      </x:c>
      <x:c r="F306" s="103" t="n">
        <x:f>D306*E306</x:f>
        <x:v>36.37956</x:v>
      </x:c>
      <x:c r="G306" t="n">
        <x:v>20</x:v>
      </x:c>
      <x:c r="H306" s="127" t="str">
        <x:v>48100818.1847392321</x:v>
      </x:c>
      <x:c r="I306" s="127" t="str">
        <x:v>0x0000000000000000000000000000000000000000000000000000000000000000</x:v>
      </x:c>
      <x:c r="J306" s="127" t="str">
        <x:v>577752234120</x:v>
      </x:c>
    </x:row>
    <x:row r="307">
      <x:c r="A307" s="126" t="n">
        <x:v>46312.8726621875</x:v>
      </x:c>
      <x:c r="B307" s="127" t="str">
        <x:v>716455461021822</x:v>
      </x:c>
      <x:c r="C307" t="str">
        <x:v>BUY</x:v>
      </x:c>
      <x:c r="D307" s="104" t="n">
        <x:v>0.99</x:v>
      </x:c>
      <x:c r="E307" s="104" t="n">
        <x:v>79.15</x:v>
      </x:c>
      <x:c r="F307" s="103" t="n">
        <x:f>D307*E307</x:f>
        <x:v>78.3585</x:v>
      </x:c>
      <x:c r="G307" t="n">
        <x:v>20</x:v>
      </x:c>
      <x:c r="H307" s="127" t="str">
        <x:v>48100818.644739233</x:v>
      </x:c>
      <x:c r="I307" s="127" t="str">
        <x:v>0x0000000000000000000000000000000000000000000000000000000000000000</x:v>
      </x:c>
      <x:c r="J307" s="127" t="str">
        <x:v>577766331898</x:v>
      </x:c>
    </x:row>
    <x:row r="308">
      <x:c r="A308" s="126" t="n">
        <x:v>46312.87286675926</x:v>
      </x:c>
      <x:c r="B308" s="127" t="str">
        <x:v>960058357675740</x:v>
      </x:c>
      <x:c r="C308" t="str">
        <x:v>BUY</x:v>
      </x:c>
      <x:c r="D308" s="104" t="n">
        <x:v>29.81</x:v>
      </x:c>
      <x:c r="E308" s="104" t="n">
        <x:v>79.148</x:v>
      </x:c>
      <x:c r="F308" s="103" t="n">
        <x:f>D308*E308</x:f>
        <x:v>2359.40188</x:v>
      </x:c>
      <x:c r="G308" t="n">
        <x:v>20</x:v>
      </x:c>
      <x:c r="H308" s="127" t="str">
        <x:v>48100819.6347392276</x:v>
      </x:c>
      <x:c r="I308" s="127" t="str">
        <x:v>0xe043838adf57e887e1bd0446c874f202025b00707a5b0759840c2edd9e5bc272</x:v>
      </x:c>
      <x:c r="J308" s="127" t="str">
        <x:v>577766463722</x:v>
      </x:c>
    </x:row>
    <x:row r="309">
      <x:c r="A309" s="126" t="n">
        <x:v>46312.87286753472</x:v>
      </x:c>
      <x:c r="B309" s="127" t="str">
        <x:v>498175319106149</x:v>
      </x:c>
      <x:c r="C309" t="str">
        <x:v>BUY</x:v>
      </x:c>
      <x:c r="D309" s="104" t="n">
        <x:v>32.27</x:v>
      </x:c>
      <x:c r="E309" s="104" t="n">
        <x:v>79.148</x:v>
      </x:c>
      <x:c r="F309" s="103" t="n">
        <x:f>D309*E309</x:f>
        <x:v>2554.1059600000003</x:v>
      </x:c>
      <x:c r="G309" t="n">
        <x:v>20</x:v>
      </x:c>
      <x:c r="H309" s="127" t="str">
        <x:v>48100849.44473923</x:v>
      </x:c>
      <x:c r="I309" s="127" t="str">
        <x:v>0x64c2ed5307cc4197663c0446c874f30201b50038a2cf6069088b98a5c6c01b82</x:v>
      </x:c>
      <x:c r="J309" s="127" t="str">
        <x:v>577766463722</x:v>
      </x:c>
    </x:row>
    <x:row r="310">
      <x:c r="A310" s="126" t="n">
        <x:v>46312.87287047454</x:v>
      </x:c>
      <x:c r="B310" s="127" t="str">
        <x:v>666747726961351</x:v>
      </x:c>
      <x:c r="C310" t="str">
        <x:v>BUY</x:v>
      </x:c>
      <x:c r="D310" s="104" t="n">
        <x:v>0.17</x:v>
      </x:c>
      <x:c r="E310" s="104" t="n">
        <x:v>79.148</x:v>
      </x:c>
      <x:c r="F310" s="103" t="n">
        <x:f>D310*E310</x:f>
        <x:v>13.455160000000001</x:v>
      </x:c>
      <x:c r="G310" t="n">
        <x:v>20</x:v>
      </x:c>
      <x:c r="H310" s="127" t="str">
        <x:v>48100881.7147392333</x:v>
      </x:c>
      <x:c r="I310" s="127" t="str">
        <x:v>0x0000000000000000000000000000000000000000000000000000000000000000</x:v>
      </x:c>
      <x:c r="J310" s="127" t="str">
        <x:v>577766463722</x:v>
      </x:c>
    </x:row>
    <x:row r="311">
      <x:c r="A311" s="126" t="n">
        <x:v>46312.87296775463</x:v>
      </x:c>
      <x:c r="B311" s="127" t="str">
        <x:v>361920431736685</x:v>
      </x:c>
      <x:c r="C311" t="str">
        <x:v>BUY</x:v>
      </x:c>
      <x:c r="D311" s="104" t="n">
        <x:v>7.53</x:v>
      </x:c>
      <x:c r="E311" s="104" t="n">
        <x:v>79.14</x:v>
      </x:c>
      <x:c r="F311" s="103" t="n">
        <x:f>D311*E311</x:f>
        <x:v>595.9242</x:v>
      </x:c>
      <x:c r="G311" t="n">
        <x:v>20</x:v>
      </x:c>
      <x:c r="H311" s="127" t="str">
        <x:v>48100881.8847392276</x:v>
      </x:c>
      <x:c r="I311" s="127" t="str">
        <x:v>0xfdb5ff38d5557ca0ff2f0446c875710000f1171e70589b73a17eaa8b9459568b</x:v>
      </x:c>
      <x:c r="J311" s="127" t="str">
        <x:v>577766532820</x:v>
      </x:c>
    </x:row>
    <x:row r="312">
      <x:c r="A312" s="126" t="n">
        <x:v>46312.87297459491</x:v>
      </x:c>
      <x:c r="B312" s="127" t="str">
        <x:v>92334859933551</x:v>
      </x:c>
      <x:c r="C312" t="str">
        <x:v>BUY</x:v>
      </x:c>
      <x:c r="D312" s="104" t="n">
        <x:v>0.69</x:v>
      </x:c>
      <x:c r="E312" s="104" t="n">
        <x:v>79.14</x:v>
      </x:c>
      <x:c r="F312" s="103" t="n">
        <x:f>D312*E312</x:f>
        <x:v>54.60659999999999</x:v>
      </x:c>
      <x:c r="G312" t="n">
        <x:v>20</x:v>
      </x:c>
      <x:c r="H312" s="127" t="str">
        <x:v>48100889.4147392288</x:v>
      </x:c>
      <x:c r="I312" s="127" t="str">
        <x:v>0x0000000000000000000000000000000000000000000000000000000000000000</x:v>
      </x:c>
      <x:c r="J312" s="127" t="str">
        <x:v>577766532820</x:v>
      </x:c>
    </x:row>
    <x:row r="313">
      <x:c r="A313" s="126" t="n">
        <x:v>46312.87302929398</x:v>
      </x:c>
      <x:c r="B313" s="127" t="str">
        <x:v>862981223612148</x:v>
      </x:c>
      <x:c r="C313" t="str">
        <x:v>BUY</x:v>
      </x:c>
      <x:c r="D313" s="104" t="n">
        <x:v>13.1</x:v>
      </x:c>
      <x:c r="E313" s="104" t="n">
        <x:v>79.13</x:v>
      </x:c>
      <x:c r="F313" s="103" t="n">
        <x:f>D313*E313</x:f>
        <x:v>1036.6029999999998</x:v>
      </x:c>
      <x:c r="G313" t="n">
        <x:v>20</x:v>
      </x:c>
      <x:c r="H313" s="127" t="str">
        <x:v>48100890.1047392264</x:v>
      </x:c>
      <x:c r="I313" s="127" t="str">
        <x:v>0x3285b5c6feac5f6533ff0446c875c101cd00cdac99af7e37d64e6119bda0394f</x:v>
      </x:c>
      <x:c r="J313" s="127" t="str">
        <x:v>577766580569</x:v>
      </x:c>
    </x:row>
    <x:row r="314">
      <x:c r="A314" s="126" t="n">
        <x:v>46312.87302929398</x:v>
      </x:c>
      <x:c r="B314" s="127" t="str">
        <x:v>23172361390922</x:v>
      </x:c>
      <x:c r="C314" t="str">
        <x:v>BUY</x:v>
      </x:c>
      <x:c r="D314" s="104" t="n">
        <x:v>18.61</x:v>
      </x:c>
      <x:c r="E314" s="104" t="n">
        <x:v>79.13</x:v>
      </x:c>
      <x:c r="F314" s="103" t="n">
        <x:f>D314*E314</x:f>
        <x:v>1472.6092999999998</x:v>
      </x:c>
      <x:c r="G314" t="n">
        <x:v>20</x:v>
      </x:c>
      <x:c r="H314" s="127" t="str">
        <x:v>48100903.2047392279</x:v>
      </x:c>
      <x:c r="I314" s="127" t="str">
        <x:v>0xe5592c62183da1e0e6d20446c875c101ce004447b330c0b28921d7b4d7317bcb</x:v>
      </x:c>
      <x:c r="J314" s="127" t="str">
        <x:v>577766580569</x:v>
      </x:c>
    </x:row>
    <x:row r="315">
      <x:c r="A315" s="126" t="n">
        <x:v>46312.873032222225</x:v>
      </x:c>
      <x:c r="B315" s="127" t="str">
        <x:v>1067241165137943</x:v>
      </x:c>
      <x:c r="C315" t="str">
        <x:v>BUY</x:v>
      </x:c>
      <x:c r="D315" s="104" t="n">
        <x:v>1.59</x:v>
      </x:c>
      <x:c r="E315" s="104" t="n">
        <x:v>79.13</x:v>
      </x:c>
      <x:c r="F315" s="103" t="n">
        <x:f>D315*E315</x:f>
        <x:v>125.8167</x:v>
      </x:c>
      <x:c r="G315" t="n">
        <x:v>20</x:v>
      </x:c>
      <x:c r="H315" s="127" t="str">
        <x:v>48100921.8147392273</x:v>
      </x:c>
      <x:c r="I315" s="127" t="str">
        <x:v>0x174bd16c37fe29c118c50446c875c50201160051d2f14893bb147cbef6f203ab</x:v>
      </x:c>
      <x:c r="J315" s="127" t="str">
        <x:v>577766580569</x:v>
      </x:c>
    </x:row>
    <x:row r="316">
      <x:c r="A316" s="126" t="n">
        <x:v>46312.8730422338</x:v>
      </x:c>
      <x:c r="B316" s="127" t="str">
        <x:v>747107455499702</x:v>
      </x:c>
      <x:c r="C316" t="str">
        <x:v>BUY</x:v>
      </x:c>
      <x:c r="D316" s="104" t="n">
        <x:v>17.33</x:v>
      </x:c>
      <x:c r="E316" s="104" t="n">
        <x:v>79.127</x:v>
      </x:c>
      <x:c r="F316" s="103" t="n">
        <x:f>D316*E316</x:f>
        <x:v>1371.2709099999997</x:v>
      </x:c>
      <x:c r="G316" t="n">
        <x:v>20</x:v>
      </x:c>
      <x:c r="H316" s="127" t="str">
        <x:v>48100923.4047392309</x:v>
      </x:c>
      <x:c r="I316" s="127" t="str">
        <x:v>0x174dac6d8e531d7e18c70446c875d00201f5005329563c50bb1657c04d56f768</x:v>
      </x:c>
      <x:c r="J316" s="127" t="str">
        <x:v>577766586896</x:v>
      </x:c>
    </x:row>
    <x:row r="317">
      <x:c r="A317" s="126" t="n">
        <x:v>46312.8730422338</x:v>
      </x:c>
      <x:c r="B317" s="127" t="str">
        <x:v>65611449393863</x:v>
      </x:c>
      <x:c r="C317" t="str">
        <x:v>BUY</x:v>
      </x:c>
      <x:c r="D317" s="104" t="n">
        <x:v>34.48</x:v>
      </x:c>
      <x:c r="E317" s="104" t="n">
        <x:v>79.127</x:v>
      </x:c>
      <x:c r="F317" s="103" t="n">
        <x:f>D317*E317</x:f>
        <x:v>2728.2989599999996</x:v>
      </x:c>
      <x:c r="G317" t="n">
        <x:v>20</x:v>
      </x:c>
      <x:c r="H317" s="127" t="str">
        <x:v>48100940.7347392291</x:v>
      </x:c>
      <x:c r="I317" s="127" t="str">
        <x:v>0xca212308a7e45ff9cb9a0446c875d00201f600ee42e77ecb6de9ce5b66e839e4</x:v>
      </x:c>
      <x:c r="J317" s="127" t="str">
        <x:v>577766586896</x:v>
      </x:c>
    </x:row>
    <x:row r="318">
      <x:c r="A318" s="126" t="n">
        <x:v>46312.8730422338</x:v>
      </x:c>
      <x:c r="B318" s="127" t="str">
        <x:v>413510056355478</x:v>
      </x:c>
      <x:c r="C318" t="str">
        <x:v>BUY</x:v>
      </x:c>
      <x:c r="D318" s="104" t="n">
        <x:v>14.47</x:v>
      </x:c>
      <x:c r="E318" s="104" t="n">
        <x:v>79.127</x:v>
      </x:c>
      <x:c r="F318" s="103" t="n">
        <x:f>D318*E318</x:f>
        <x:v>1144.96769</x:v>
      </x:c>
      <x:c r="G318" t="n">
        <x:v>20</x:v>
      </x:c>
      <x:c r="H318" s="127" t="str">
        <x:v>48100975.2147392333</x:v>
      </x:c>
      <x:c r="I318" s="127" t="str">
        <x:v>0x7cf499a3c175a2757e6e0446c875d00201f700895c78c14720bd44f680797c60</x:v>
      </x:c>
      <x:c r="J318" s="127" t="str">
        <x:v>577766586896</x:v>
      </x:c>
    </x:row>
    <x:row r="319">
      <x:c r="A319" s="126" t="n">
        <x:v>46312.8730422338</x:v>
      </x:c>
      <x:c r="B319" s="127" t="str">
        <x:v>954498318968389</x:v>
      </x:c>
      <x:c r="C319" t="str">
        <x:v>BUY</x:v>
      </x:c>
      <x:c r="D319" s="104" t="n">
        <x:v>60.09</x:v>
      </x:c>
      <x:c r="E319" s="104" t="n">
        <x:v>79.127</x:v>
      </x:c>
      <x:c r="F319" s="103" t="n">
        <x:f>D319*E319</x:f>
        <x:v>4754.74143</x:v>
      </x:c>
      <x:c r="G319" t="n">
        <x:v>20</x:v>
      </x:c>
      <x:c r="H319" s="127" t="str">
        <x:v>48100989.6847392321</x:v>
      </x:c>
      <x:c r="I319" s="127" t="str">
        <x:v>0x2fc8103edb06e4f131410446c875d00201f80024760a03c3d390bb919a0abedb</x:v>
      </x:c>
      <x:c r="J319" s="127" t="str">
        <x:v>577766586896</x:v>
      </x:c>
    </x:row>
    <x:row r="320">
      <x:c r="A320" s="126" t="n">
        <x:v>46312.873114201386</x:v>
      </x:c>
      <x:c r="B320" s="127" t="str">
        <x:v>868817947020738</x:v>
      </x:c>
      <x:c r="C320" t="str">
        <x:v>BUY</x:v>
      </x:c>
      <x:c r="D320" s="104" t="n">
        <x:v>0.04</x:v>
      </x:c>
      <x:c r="E320" s="104" t="n">
        <x:v>79.121</x:v>
      </x:c>
      <x:c r="F320" s="103" t="n">
        <x:f>D320*E320</x:f>
        <x:v>3.16484</x:v>
      </x:c>
      <x:c r="G320" t="n">
        <x:v>20</x:v>
      </x:c>
      <x:c r="H320" s="127" t="str">
        <x:v>48101049.7747392282</x:v>
      </x:c>
      <x:c r="I320" s="127" t="str">
        <x:v>0x0000000000000000000000000000000000000000000000000000000000000000</x:v>
      </x:c>
      <x:c r="J320" s="127" t="str">
        <x:v>577766626713</x:v>
      </x:c>
    </x:row>
    <x:row r="321">
      <x:c r="A321" s="126" t="n">
        <x:v>46312.87420158565</x:v>
      </x:c>
      <x:c r="B321" s="127" t="str">
        <x:v>424648503823593</x:v>
      </x:c>
      <x:c r="C321" t="str">
        <x:v>BUY</x:v>
      </x:c>
      <x:c r="D321" s="104" t="n">
        <x:v>0.16</x:v>
      </x:c>
      <x:c r="E321" s="104" t="n">
        <x:v>79.142</x:v>
      </x:c>
      <x:c r="F321" s="103" t="n">
        <x:f>D321*E321</x:f>
        <x:v>12.66272</x:v>
      </x:c>
      <x:c r="G321" t="n">
        <x:v>20</x:v>
      </x:c>
      <x:c r="H321" s="127" t="str">
        <x:v>48101049.8147392273</x:v>
      </x:c>
      <x:c r="I321" s="127" t="str">
        <x:v>0x0000000000000000000000000000000000000000000000000000000000000000</x:v>
      </x:c>
      <x:c r="J321" s="127" t="str">
        <x:v>577767152495</x:v>
      </x:c>
    </x:row>
    <x:row r="322">
      <x:c r="A322" s="126" t="n">
        <x:v>46312.8743987037</x:v>
      </x:c>
      <x:c r="B322" s="127" t="str">
        <x:v>457400733023841</x:v>
      </x:c>
      <x:c r="C322" t="str">
        <x:v>BUY</x:v>
      </x:c>
      <x:c r="D322" s="104" t="n">
        <x:v>0.99</x:v>
      </x:c>
      <x:c r="E322" s="104" t="n">
        <x:v>79.148</x:v>
      </x:c>
      <x:c r="F322" s="103" t="n">
        <x:f>D322*E322</x:f>
        <x:v>78.35651999999999</x:v>
      </x:c>
      <x:c r="G322" t="n">
        <x:v>20</x:v>
      </x:c>
      <x:c r="H322" s="127" t="str">
        <x:v>48101049.9747392312</x:v>
      </x:c>
      <x:c r="I322" s="127" t="str">
        <x:v>0x0000000000000000000000000000000000000000000000000000000000000000</x:v>
      </x:c>
      <x:c r="J322" s="127" t="str">
        <x:v>577767264110</x:v>
      </x:c>
    </x:row>
    <x:row r="323">
      <x:c r="A323" s="126" t="n">
        <x:v>46312.88030104167</x:v>
      </x:c>
      <x:c r="B323" s="127" t="str">
        <x:v>23336818910899</x:v>
      </x:c>
      <x:c r="C323" t="str">
        <x:v>BUY</x:v>
      </x:c>
      <x:c r="D323" s="104" t="n">
        <x:v>0.99</x:v>
      </x:c>
      <x:c r="E323" s="104" t="n">
        <x:v>79.157</x:v>
      </x:c>
      <x:c r="F323" s="103" t="n">
        <x:f>D323*E323</x:f>
        <x:v>78.36542999999999</x:v>
      </x:c>
      <x:c r="G323" t="n">
        <x:v>21</x:v>
      </x:c>
      <x:c r="H323" s="127" t="str">
        <x:v>48101050.9647392333</x:v>
      </x:c>
      <x:c r="I323" s="127" t="str">
        <x:v>0x0000000000000000000000000000000000000000000000000000000000000000</x:v>
      </x:c>
      <x:c r="J323" s="127" t="str">
        <x:v>577771042537</x:v>
      </x:c>
    </x:row>
    <x:row r="324">
      <x:c r="A324" s="126" t="n">
        <x:v>46312.88053488426</x:v>
      </x:c>
      <x:c r="B324" s="127" t="str">
        <x:v>218862021370865</x:v>
      </x:c>
      <x:c r="C324" t="str">
        <x:v>BUY</x:v>
      </x:c>
      <x:c r="D324" s="104" t="n">
        <x:v>10.79</x:v>
      </x:c>
      <x:c r="E324" s="104" t="n">
        <x:v>79.159</x:v>
      </x:c>
      <x:c r="F324" s="103" t="n">
        <x:f>D324*E324</x:f>
        <x:v>854.12561</x:v>
      </x:c>
      <x:c r="G324" t="n">
        <x:v>21</x:v>
      </x:c>
      <x:c r="H324" s="127" t="str">
        <x:v>48101051.9547392279</x:v>
      </x:c>
      <x:c r="I324" s="127" t="str">
        <x:v>0xabcd26e605809e5bad460446c8994b02023900cba083bd2d4f95d238c4847846</x:v>
      </x:c>
      <x:c r="J324" s="127" t="str">
        <x:v>577771196322</x:v>
      </x:c>
    </x:row>
    <x:row r="325">
      <x:c r="A325" s="126" t="n">
        <x:v>46312.880682916664</x:v>
      </x:c>
      <x:c r="B325" s="127" t="str">
        <x:v>811788872440547</x:v>
      </x:c>
      <x:c r="C325" t="str">
        <x:v>BUY</x:v>
      </x:c>
      <x:c r="D325" s="104" t="n">
        <x:v>0.34</x:v>
      </x:c>
      <x:c r="E325" s="104" t="n">
        <x:v>79.138</x:v>
      </x:c>
      <x:c r="F325" s="103" t="n">
        <x:f>D325*E325</x:f>
        <x:v>26.906920000000003</x:v>
      </x:c>
      <x:c r="G325" t="n">
        <x:v>21</x:v>
      </x:c>
      <x:c r="H325" s="127" t="str">
        <x:v>48101062.744739227</x:v>
      </x:c>
      <x:c r="I325" s="127" t="str">
        <x:v>0x0000000000000000000000000000000000000000000000000000000000000000</x:v>
      </x:c>
      <x:c r="J325" s="127" t="str">
        <x:v>577771300466</x:v>
      </x:c>
    </x:row>
    <x:row r="326">
      <x:c r="A326" s="126" t="n">
        <x:v>46312.88071334491</x:v>
      </x:c>
      <x:c r="B326" s="127" t="str">
        <x:v>396239282015176</x:v>
      </x:c>
      <x:c r="C326" t="str">
        <x:v>BUY</x:v>
      </x:c>
      <x:c r="D326" s="104" t="n">
        <x:v>5.08</x:v>
      </x:c>
      <x:c r="E326" s="104" t="n">
        <x:v>79.137</x:v>
      </x:c>
      <x:c r="F326" s="103" t="n">
        <x:f>D326*E326</x:f>
        <x:v>402.01596</x:v>
      </x:c>
      <x:c r="G326" t="n">
        <x:v>21</x:v>
      </x:c>
      <x:c r="H326" s="127" t="str">
        <x:v>48101063.0847392306</x:v>
      </x:c>
      <x:c r="I326" s="127" t="str">
        <x:v>0x8134728b8235a90282ae0446c89a260201b500711d38c7d424fd1dde413982ed</x:v>
      </x:c>
      <x:c r="J326" s="127" t="str">
        <x:v>577771318128</x:v>
      </x:c>
    </x:row>
    <x:row r="327">
      <x:c r="A327" s="126" t="n">
        <x:v>46312.88071334491</x:v>
      </x:c>
      <x:c r="B327" s="127" t="str">
        <x:v>835442165742294</x:v>
      </x:c>
      <x:c r="C327" t="str">
        <x:v>BUY</x:v>
      </x:c>
      <x:c r="D327" s="104" t="n">
        <x:v>5.71</x:v>
      </x:c>
      <x:c r="E327" s="104" t="n">
        <x:v>79.137</x:v>
      </x:c>
      <x:c r="F327" s="103" t="n">
        <x:f>D327*E327</x:f>
        <x:v>451.87227</x:v>
      </x:c>
      <x:c r="G327" t="n">
        <x:v>21</x:v>
      </x:c>
      <x:c r="H327" s="127" t="str">
        <x:v>48101068.1647392288</x:v>
      </x:c>
      <x:c r="I327" s="127" t="str">
        <x:v>0x2fd758b61e84bc5a31510446c89a260201b50101b987db2cd3a00408dd889644</x:v>
      </x:c>
      <x:c r="J327" s="127" t="str">
        <x:v>577771318128</x:v>
      </x:c>
    </x:row>
    <x:row r="328">
      <x:c r="A328" s="126" t="n">
        <x:v>46312.88071334491</x:v>
      </x:c>
      <x:c r="B328" s="127" t="str">
        <x:v>877979497142566</x:v>
      </x:c>
      <x:c r="C328" t="str">
        <x:v>BUY</x:v>
      </x:c>
      <x:c r="D328" s="104" t="n">
        <x:v>5.71</x:v>
      </x:c>
      <x:c r="E328" s="104" t="n">
        <x:v>79.137</x:v>
      </x:c>
      <x:c r="F328" s="103" t="n">
        <x:f>D328*E328</x:f>
        <x:v>451.87227</x:v>
      </x:c>
      <x:c r="G328" t="n">
        <x:v>21</x:v>
      </x:c>
      <x:c r="H328" s="127" t="str">
        <x:v>48101073.8747392297</x:v>
      </x:c>
      <x:c r="I328" s="127" t="str">
        <x:v>0xde7a3ee0bad3cfb1dff30446c89a260201b5010255d6ee838242ea3379d7a99c</x:v>
      </x:c>
      <x:c r="J328" s="127" t="str">
        <x:v>577771318128</x:v>
      </x:c>
    </x:row>
    <x:row r="329">
      <x:c r="A329" s="126" t="n">
        <x:v>46312.88071334491</x:v>
      </x:c>
      <x:c r="B329" s="127" t="str">
        <x:v>1037094890234665</x:v>
      </x:c>
      <x:c r="C329" t="str">
        <x:v>BUY</x:v>
      </x:c>
      <x:c r="D329" s="104" t="n">
        <x:v>11.42</x:v>
      </x:c>
      <x:c r="E329" s="104" t="n">
        <x:v>79.137</x:v>
      </x:c>
      <x:c r="F329" s="103" t="n">
        <x:f>D329*E329</x:f>
        <x:v>903.74454</x:v>
      </x:c>
      <x:c r="G329" t="n">
        <x:v>21</x:v>
      </x:c>
      <x:c r="H329" s="127" t="str">
        <x:v>48101079.5847392306</x:v>
      </x:c>
      <x:c r="I329" s="127" t="str">
        <x:v>0x8d1d250b5722e3098e960446c89a260201b50103f22601db30e5d05e1626bcf4</x:v>
      </x:c>
      <x:c r="J329" s="127" t="str">
        <x:v>577771318128</x:v>
      </x:c>
    </x:row>
    <x:row r="330">
      <x:c r="A330" s="126" t="n">
        <x:v>46312.88071334491</x:v>
      </x:c>
      <x:c r="B330" s="127" t="str">
        <x:v>576517278933979</x:v>
      </x:c>
      <x:c r="C330" t="str">
        <x:v>BUY</x:v>
      </x:c>
      <x:c r="D330" s="104" t="n">
        <x:v>5.71</x:v>
      </x:c>
      <x:c r="E330" s="104" t="n">
        <x:v>79.137</x:v>
      </x:c>
      <x:c r="F330" s="103" t="n">
        <x:f>D330*E330</x:f>
        <x:v>451.87227</x:v>
      </x:c>
      <x:c r="G330" t="n">
        <x:v>21</x:v>
      </x:c>
      <x:c r="H330" s="127" t="str">
        <x:v>48101091.0047392324</x:v>
      </x:c>
      <x:c r="I330" s="127" t="str">
        <x:v>0x3bc00b35f371f6613d390446c89a260201b501048e751533df88b688b275d04b</x:v>
      </x:c>
      <x:c r="J330" s="127" t="str">
        <x:v>577771318128</x:v>
      </x:c>
    </x:row>
    <x:row r="331">
      <x:c r="A331" s="126" t="n">
        <x:v>46312.88071334491</x:v>
      </x:c>
      <x:c r="B331" s="127" t="str">
        <x:v>845134586466257</x:v>
      </x:c>
      <x:c r="C331" t="str">
        <x:v>BUY</x:v>
      </x:c>
      <x:c r="D331" s="104" t="n">
        <x:v>5.71</x:v>
      </x:c>
      <x:c r="E331" s="104" t="n">
        <x:v>79.137</x:v>
      </x:c>
      <x:c r="F331" s="103" t="n">
        <x:f>D331*E331</x:f>
        <x:v>451.87227</x:v>
      </x:c>
      <x:c r="G331" t="n">
        <x:v>21</x:v>
      </x:c>
      <x:c r="H331" s="127" t="str">
        <x:v>48101096.7147392333</x:v>
      </x:c>
      <x:c r="I331" s="127" t="str">
        <x:v>0xea62f1608fc109b8ebdc0446c89a260201b501052ac4288a8e2b9cb34ec4e3a3</x:v>
      </x:c>
      <x:c r="J331" s="127" t="str">
        <x:v>577771318128</x:v>
      </x:c>
    </x:row>
    <x:row r="332">
      <x:c r="A332" s="126" t="n">
        <x:v>46312.88071334491</x:v>
      </x:c>
      <x:c r="B332" s="127" t="str">
        <x:v>566380390143917</x:v>
      </x:c>
      <x:c r="C332" t="str">
        <x:v>BUY</x:v>
      </x:c>
      <x:c r="D332" s="104" t="n">
        <x:v>11.42</x:v>
      </x:c>
      <x:c r="E332" s="104" t="n">
        <x:v>79.137</x:v>
      </x:c>
      <x:c r="F332" s="103" t="n">
        <x:f>D332*E332</x:f>
        <x:v>903.74454</x:v>
      </x:c>
      <x:c r="G332" t="n">
        <x:v>21</x:v>
      </x:c>
      <x:c r="H332" s="127" t="str">
        <x:v>48101102.4247392267</x:v>
      </x:c>
      <x:c r="I332" s="127" t="str">
        <x:v>0x9905d78b2c101d109a7f0446c89a260201b50106c7133be23cce82ddeb13f6fb</x:v>
      </x:c>
      <x:c r="J332" s="127" t="str">
        <x:v>577771318128</x:v>
      </x:c>
    </x:row>
    <x:row r="333">
      <x:c r="A333" s="126" t="n">
        <x:v>46312.88071334491</x:v>
      </x:c>
      <x:c r="B333" s="127" t="str">
        <x:v>907153886287387</x:v>
      </x:c>
      <x:c r="C333" t="str">
        <x:v>BUY</x:v>
      </x:c>
      <x:c r="D333" s="104" t="n">
        <x:v>75.6</x:v>
      </x:c>
      <x:c r="E333" s="104" t="n">
        <x:v>79.137</x:v>
      </x:c>
      <x:c r="F333" s="103" t="n">
        <x:f>D333*E333</x:f>
        <x:v>5982.7572</x:v>
      </x:c>
      <x:c r="G333" t="n">
        <x:v>21</x:v>
      </x:c>
      <x:c r="H333" s="127" t="str">
        <x:v>48101113.8447392285</x:v>
      </x:c>
      <x:c r="I333" s="127" t="str">
        <x:v>0xcaa39dff6840ff5bcc1d0446c89a260201be00e503441e2d6e6c49522744d946</x:v>
      </x:c>
      <x:c r="J333" s="127" t="str">
        <x:v>577771318128</x:v>
      </x:c>
    </x:row>
    <x:row r="334">
      <x:c r="A334" s="126" t="n">
        <x:v>46312.88090806713</x:v>
      </x:c>
      <x:c r="B334" s="127" t="str">
        <x:v>993185696888443</x:v>
      </x:c>
      <x:c r="C334" t="str">
        <x:v>BUY</x:v>
      </x:c>
      <x:c r="D334" s="104" t="n">
        <x:v>7.53</x:v>
      </x:c>
      <x:c r="E334" s="104" t="n">
        <x:v>79.123</x:v>
      </x:c>
      <x:c r="F334" s="103" t="n">
        <x:f>D334*E334</x:f>
        <x:v>595.79619</x:v>
      </x:c>
      <x:c r="G334" t="n">
        <x:v>21</x:v>
      </x:c>
      <x:c r="H334" s="127" t="str">
        <x:v>48101189.44473923</x:v>
      </x:c>
      <x:c r="I334" s="127" t="str">
        <x:v>0x29217a43e1a2f2122a9b0446c89b1a00005c92297ca610e4ccea2596a0a6cbfc</x:v>
      </x:c>
      <x:c r="J334" s="127" t="str">
        <x:v>577771447432</x:v>
      </x:c>
    </x:row>
    <x:row r="335">
      <x:c r="A335" s="126" t="n">
        <x:v>46312.88145622685</x:v>
      </x:c>
      <x:c r="B335" s="127" t="str">
        <x:v>755408044497072</x:v>
      </x:c>
      <x:c r="C335" t="str">
        <x:v>BUY</x:v>
      </x:c>
      <x:c r="D335" s="104" t="n">
        <x:v>63.14</x:v>
      </x:c>
      <x:c r="E335" s="104" t="n">
        <x:v>79.125</x:v>
      </x:c>
      <x:c r="F335" s="103" t="n">
        <x:f>D335*E335</x:f>
        <x:v>4995.9525</x:v>
      </x:c>
      <x:c r="G335" t="n">
        <x:v>21</x:v>
      </x:c>
      <x:c r="H335" s="127" t="str">
        <x:v>48101196.9747392312</x:v>
      </x:c>
      <x:c r="I335" s="127" t="str">
        <x:v>0x6f7d17298f021f2370f60446c89db3020289000f2a053df51345c27c4e05f90e</x:v>
      </x:c>
      <x:c r="J335" s="127" t="str">
        <x:v>577771763168</x:v>
      </x:c>
    </x:row>
    <x:row r="336">
      <x:c r="A336" s="126" t="n">
        <x:v>46312.88145622685</x:v>
      </x:c>
      <x:c r="B336" s="127" t="str">
        <x:v>789187896428605</x:v>
      </x:c>
      <x:c r="C336" t="str">
        <x:v>BUY</x:v>
      </x:c>
      <x:c r="D336" s="104" t="n">
        <x:v>37.66</x:v>
      </x:c>
      <x:c r="E336" s="104" t="n">
        <x:v>79.125</x:v>
      </x:c>
      <x:c r="F336" s="103" t="n">
        <x:f>D336*E336</x:f>
        <x:v>2979.8475</x:v>
      </x:c>
      <x:c r="G336" t="n">
        <x:v>21</x:v>
      </x:c>
      <x:c r="H336" s="127" t="str">
        <x:v>48101260.1147392318</x:v>
      </x:c>
      <x:c r="I336" s="127" t="str">
        <x:v>0x22508dc4a893619f23ca0446c89db302028a00aa43968071c619391767973b89</x:v>
      </x:c>
      <x:c r="J336" s="127" t="str">
        <x:v>577771763168</x:v>
      </x:c>
    </x:row>
    <x:row r="337">
      <x:c r="A337" s="126" t="n">
        <x:v>46312.88145622685</x:v>
      </x:c>
      <x:c r="B337" s="127" t="str">
        <x:v>1000797729482935</x:v>
      </x:c>
      <x:c r="C337" t="str">
        <x:v>BUY</x:v>
      </x:c>
      <x:c r="D337" s="104" t="n">
        <x:v>16.09</x:v>
      </x:c>
      <x:c r="E337" s="104" t="n">
        <x:v>79.125</x:v>
      </x:c>
      <x:c r="F337" s="103" t="n">
        <x:f>D337*E337</x:f>
        <x:v>1273.12125</x:v>
      </x:c>
      <x:c r="G337" t="n">
        <x:v>21</x:v>
      </x:c>
      <x:c r="H337" s="127" t="str">
        <x:v>48101297.7747392282</x:v>
      </x:c>
      <x:c r="I337" s="127" t="str">
        <x:v>0x87f77afadbb5e69689710446c89db302028c00e076b905682bc0264d9ab9c081</x:v>
      </x:c>
      <x:c r="J337" s="127" t="str">
        <x:v>577771763168</x:v>
      </x:c>
    </x:row>
    <x:row r="338">
      <x:c r="A338" s="126" t="n">
        <x:v>46312.88145622685</x:v>
      </x:c>
      <x:c r="B338" s="127" t="str">
        <x:v>926800420816451</x:v>
      </x:c>
      <x:c r="C338" t="str">
        <x:v>BUY</x:v>
      </x:c>
      <x:c r="D338" s="104" t="n">
        <x:v>9.49</x:v>
      </x:c>
      <x:c r="E338" s="104" t="n">
        <x:v>79.125</x:v>
      </x:c>
      <x:c r="F338" s="103" t="n">
        <x:f>D338*E338</x:f>
        <x:v>750.89625</x:v>
      </x:c>
      <x:c r="G338" t="n">
        <x:v>21</x:v>
      </x:c>
      <x:c r="H338" s="127" t="str">
        <x:v>48101313.8647392318</x:v>
      </x:c>
      <x:c r="I338" s="127" t="str">
        <x:v>0x3acaf195f54729123c440446c89db302028d007b904a47e4de939ce8b44b02fc</x:v>
      </x:c>
      <x:c r="J338" s="127" t="str">
        <x:v>577771763168</x:v>
      </x:c>
    </x:row>
    <x:row r="339">
      <x:c r="A339" s="126" t="n">
        <x:v>46312.891160555555</x:v>
      </x:c>
      <x:c r="B339" s="127" t="str">
        <x:v>757190165929009</x:v>
      </x:c>
      <x:c r="C339" t="str">
        <x:v>BUY</x:v>
      </x:c>
      <x:c r="D339" s="104" t="n">
        <x:v>27.89</x:v>
      </x:c>
      <x:c r="E339" s="104" t="n">
        <x:v>78.86</x:v>
      </x:c>
      <x:c r="F339" s="103" t="n">
        <x:f>D339*E339</x:f>
        <x:v>2199.4054</x:v>
      </x:c>
      <x:c r="G339" t="n">
        <x:v>21</x:v>
      </x:c>
      <x:c r="H339" s="127" t="str">
        <x:v>48101323.3547392264</x:v>
      </x:c>
      <x:c r="I339" s="127" t="str">
        <x:v>0x8514296f2e43b3f4868d0446c8cbeb0203850054c946d2c628dcd4c1ed478ddf</x:v>
      </x:c>
      <x:c r="J339" s="127" t="str">
        <x:v>577778763708</x:v>
      </x:c>
    </x:row>
    <x:row r="340">
      <x:c r="A340" s="126" t="n">
        <x:v>46312.891160555555</x:v>
      </x:c>
      <x:c r="B340" s="127" t="str">
        <x:v>438708485336036</x:v>
      </x:c>
      <x:c r="C340" t="str">
        <x:v>BUY</x:v>
      </x:c>
      <x:c r="D340" s="104" t="n">
        <x:v>46.9</x:v>
      </x:c>
      <x:c r="E340" s="104" t="n">
        <x:v>78.86</x:v>
      </x:c>
      <x:c r="F340" s="103" t="n">
        <x:f>D340*E340</x:f>
        <x:v>3698.5339999999997</x:v>
      </x:c>
      <x:c r="G340" t="n">
        <x:v>21</x:v>
      </x:c>
      <x:c r="H340" s="127" t="str">
        <x:v>48101351.244739227</x:v>
      </x:c>
      <x:c r="I340" s="127" t="str">
        <x:v>0x37e7a00a47d4f67039610446c8cbeb02038600efe2d81542dbb04b5d06d8d05a</x:v>
      </x:c>
      <x:c r="J340" s="127" t="str">
        <x:v>577778763708</x:v>
      </x:c>
    </x:row>
    <x:row r="341">
      <x:c r="A341" s="126" t="n">
        <x:v>46312.891160555555</x:v>
      </x:c>
      <x:c r="B341" s="127" t="str">
        <x:v>274807607266922</x:v>
      </x:c>
      <x:c r="C341" t="str">
        <x:v>BUY</x:v>
      </x:c>
      <x:c r="D341" s="104" t="n">
        <x:v>17.66</x:v>
      </x:c>
      <x:c r="E341" s="104" t="n">
        <x:v>78.86</x:v>
      </x:c>
      <x:c r="F341" s="103" t="n">
        <x:f>D341*E341</x:f>
        <x:v>1392.6676</x:v>
      </x:c>
      <x:c r="G341" t="n">
        <x:v>21</x:v>
      </x:c>
      <x:c r="H341" s="127" t="str">
        <x:v>48101398.144739233</x:v>
      </x:c>
      <x:c r="I341" s="127" t="str">
        <x:v>0x9d8e8d407af77b679f080446c8cbeb020388002615fa9a394157389339fb5552</x:v>
      </x:c>
      <x:c r="J341" s="127" t="str">
        <x:v>577778763708</x:v>
      </x:c>
    </x:row>
    <x:row r="342">
      <x:c r="A342" s="126" t="n">
        <x:v>46312.89116982639</x:v>
      </x:c>
      <x:c r="B342" s="127" t="str">
        <x:v>436752741981963</x:v>
      </x:c>
      <x:c r="C342" t="str">
        <x:v>BUY</x:v>
      </x:c>
      <x:c r="D342" s="104" t="n">
        <x:v>0.22</x:v>
      </x:c>
      <x:c r="E342" s="104" t="n">
        <x:v>78.86</x:v>
      </x:c>
      <x:c r="F342" s="103" t="n">
        <x:f>D342*E342</x:f>
        <x:v>17.3492</x:v>
      </x:c>
      <x:c r="G342" t="n">
        <x:v>21</x:v>
      </x:c>
      <x:c r="H342" s="127" t="str">
        <x:v>48101415.8047392294</x:v>
      </x:c>
      <x:c r="I342" s="127" t="str">
        <x:v>0x0000000000000000000000000000000000000000000000000000000000000000</x:v>
      </x:c>
      <x:c r="J342" s="127" t="str">
        <x:v>577778763708</x:v>
      </x:c>
    </x:row>
    <x:row r="343">
      <x:c r="A343" s="126" t="n">
        <x:v>46312.89290517361</x:v>
      </x:c>
      <x:c r="B343" s="127" t="str">
        <x:v>411007395236107</x:v>
      </x:c>
      <x:c r="C343" t="str">
        <x:v>BUY</x:v>
      </x:c>
      <x:c r="D343" s="104" t="n">
        <x:v>0.18</x:v>
      </x:c>
      <x:c r="E343" s="104" t="n">
        <x:v>78.583</x:v>
      </x:c>
      <x:c r="F343" s="103" t="n">
        <x:f>D343*E343</x:f>
        <x:v>14.14494</x:v>
      </x:c>
      <x:c r="G343" t="n">
        <x:v>21</x:v>
      </x:c>
      <x:c r="H343" s="127" t="str">
        <x:v>48101416.0247392282</x:v>
      </x:c>
      <x:c r="I343" s="127" t="str">
        <x:v>0x0000000000000000000000000000000000000000000000000000000000000000</x:v>
      </x:c>
      <x:c r="J343" s="127" t="str">
        <x:v>577781261318</x:v>
      </x:c>
    </x:row>
    <x:row r="344">
      <x:c r="A344" s="126" t="n">
        <x:v>46312.89303424769</x:v>
      </x:c>
      <x:c r="B344" s="127" t="str">
        <x:v>472185849158508</x:v>
      </x:c>
      <x:c r="C344" t="str">
        <x:v>BUY</x:v>
      </x:c>
      <x:c r="D344" s="104" t="n">
        <x:v>96.57</x:v>
      </x:c>
      <x:c r="E344" s="104" t="n">
        <x:v>78.583</x:v>
      </x:c>
      <x:c r="F344" s="103" t="n">
        <x:f>D344*E344</x:f>
        <x:v>7588.76031</x:v>
      </x:c>
      <x:c r="G344" t="n">
        <x:v>21</x:v>
      </x:c>
      <x:c r="H344" s="127" t="str">
        <x:v>48101416.2047392279</x:v>
      </x:c>
      <x:c r="I344" s="127" t="str">
        <x:v>0x943a1d0b57c33c3f95b30446c8d4c102172f00f0f2c65b113802c85e16c7162a</x:v>
      </x:c>
      <x:c r="J344" s="127" t="str">
        <x:v>577781530310</x:v>
      </x:c>
    </x:row>
    <x:row r="345">
      <x:c r="A345" s="126" t="n">
        <x:v>46312.89303424769</x:v>
      </x:c>
      <x:c r="B345" s="127" t="str">
        <x:v>945440855646565</x:v>
      </x:c>
      <x:c r="C345" t="str">
        <x:v>BUY</x:v>
      </x:c>
      <x:c r="D345" s="104" t="n">
        <x:v>30.68</x:v>
      </x:c>
      <x:c r="E345" s="104" t="n">
        <x:v>78.583</x:v>
      </x:c>
      <x:c r="F345" s="103" t="n">
        <x:f>D345*E345</x:f>
        <x:v>2410.9264399999997</x:v>
      </x:c>
      <x:c r="G345" t="n">
        <x:v>21</x:v>
      </x:c>
      <x:c r="H345" s="127" t="str">
        <x:v>48101512.7747392282</x:v>
      </x:c>
      <x:c r="I345" s="127" t="str">
        <x:v>0xacb480dca47703b2ae2e0446c8d4c102173200c23f7a2284507d2c2f637add9d</x:v>
      </x:c>
      <x:c r="J345" s="127" t="str">
        <x:v>577781530310</x:v>
      </x:c>
    </x:row>
    <x:row r="346">
      <x:c r="A346" s="126" t="n">
        <x:v>46312.894459745374</x:v>
      </x:c>
      <x:c r="B346" s="127" t="str">
        <x:v>231192362286625</x:v>
      </x:c>
      <x:c r="C346" t="str">
        <x:v>BUY</x:v>
      </x:c>
      <x:c r="D346" s="104" t="n">
        <x:v>4.93</x:v>
      </x:c>
      <x:c r="E346" s="104" t="n">
        <x:v>78.35</x:v>
      </x:c>
      <x:c r="F346" s="103" t="n">
        <x:f>D346*E346</x:f>
        <x:v>386.2655</x:v>
      </x:c>
      <x:c r="G346" t="n">
        <x:v>21</x:v>
      </x:c>
      <x:c r="H346" s="127" t="str">
        <x:v>48101543.4547392279</x:v>
      </x:c>
      <x:c r="I346" s="127" t="str">
        <x:v>0x6e5cf4711373fd656fd60446c8db5e020fd10056ae771c3712259fc3d277d750</x:v>
      </x:c>
      <x:c r="J346" s="127" t="str">
        <x:v>577784738598</x:v>
      </x:c>
    </x:row>
    <x:row r="347">
      <x:c r="A347" s="126" t="n">
        <x:v>46312.8945818287</x:v>
      </x:c>
      <x:c r="B347" s="127" t="str">
        <x:v>633879414702326</x:v>
      </x:c>
      <x:c r="C347" t="str">
        <x:v>BUY</x:v>
      </x:c>
      <x:c r="D347" s="104" t="n">
        <x:v>16.91</x:v>
      </x:c>
      <x:c r="E347" s="104" t="n">
        <x:v>78.406</x:v>
      </x:c>
      <x:c r="F347" s="103" t="n">
        <x:f>D347*E347</x:f>
        <x:v>1325.84546</x:v>
      </x:c>
      <x:c r="G347" t="n">
        <x:v>21</x:v>
      </x:c>
      <x:c r="H347" s="127" t="str">
        <x:v>48101548.3847392276</x:v>
      </x:c>
      <x:c r="I347" s="127" t="str">
        <x:v>0x22b5f25ff170d6c8242f0446c8dbf002065700458c73f59ac67e9db2b074b0b2</x:v>
      </x:c>
      <x:c r="J347" s="127" t="str">
        <x:v>577785019609</x:v>
      </x:c>
    </x:row>
    <x:row r="348">
      <x:c r="A348" s="126" t="n">
        <x:v>46312.8945818287</x:v>
      </x:c>
      <x:c r="B348" s="127" t="str">
        <x:v>1119233527675496</x:v>
      </x:c>
      <x:c r="C348" t="str">
        <x:v>BUY</x:v>
      </x:c>
      <x:c r="D348" s="104" t="n">
        <x:v>13.73</x:v>
      </x:c>
      <x:c r="E348" s="104" t="n">
        <x:v>78.406</x:v>
      </x:c>
      <x:c r="F348" s="103" t="n">
        <x:f>D348*E348</x:f>
        <x:v>1076.51438</x:v>
      </x:c>
      <x:c r="G348" t="n">
        <x:v>21</x:v>
      </x:c>
      <x:c r="H348" s="127" t="str">
        <x:v>48101565.2947392315</x:v>
      </x:c>
      <x:c r="I348" s="127" t="str">
        <x:v>0xa0d7436771472332a2500446c8dbf002065c004d0c4a4204449feeba304afd1d</x:v>
      </x:c>
      <x:c r="J348" s="127" t="str">
        <x:v>577785019609</x:v>
      </x:c>
    </x:row>
    <x:row r="349">
      <x:c r="A349" s="126" t="n">
        <x:v>46312.8945818287</x:v>
      </x:c>
      <x:c r="B349" s="127" t="str">
        <x:v>830938599020005</x:v>
      </x:c>
      <x:c r="C349" t="str">
        <x:v>BUY</x:v>
      </x:c>
      <x:c r="D349" s="104" t="n">
        <x:v>51.9</x:v>
      </x:c>
      <x:c r="E349" s="104" t="n">
        <x:v>78.406</x:v>
      </x:c>
      <x:c r="F349" s="103" t="n">
        <x:f>D349*E349</x:f>
        <x:v>4069.2714</x:v>
      </x:c>
      <x:c r="G349" t="n">
        <x:v>21</x:v>
      </x:c>
      <x:c r="H349" s="127" t="str">
        <x:v>48101579.0247392282</x:v>
      </x:c>
      <x:c r="I349" s="127" t="str">
        <x:v>0x067e309da469a82a07f70446c8dbf002065e00833f6cc6fcaa46dbf0636d8214</x:v>
      </x:c>
      <x:c r="J349" s="127" t="str">
        <x:v>577785019609</x:v>
      </x:c>
    </x:row>
    <x:row r="350">
      <x:c r="A350" s="126" t="n">
        <x:v>46312.8945818287</x:v>
      </x:c>
      <x:c r="B350" s="127" t="str">
        <x:v>918259166051591</x:v>
      </x:c>
      <x:c r="C350" t="str">
        <x:v>BUY</x:v>
      </x:c>
      <x:c r="D350" s="104" t="n">
        <x:v>45</x:v>
      </x:c>
      <x:c r="E350" s="104" t="n">
        <x:v>78.406</x:v>
      </x:c>
      <x:c r="F350" s="103" t="n">
        <x:f>D350*E350</x:f>
        <x:v>3528.2700000000004</x:v>
      </x:c>
      <x:c r="G350" t="n">
        <x:v>21</x:v>
      </x:c>
      <x:c r="H350" s="127" t="str">
        <x:v>48101630.9247392267</x:v>
      </x:c>
      <x:c r="I350" s="127" t="str">
        <x:v>0x02c0d2aca40640ff043a0446c8dbf002066800923f095fd1a6897dff630a1ae9</x:v>
      </x:c>
      <x:c r="J350" s="127" t="str">
        <x:v>577785019609</x:v>
      </x:c>
    </x:row>
    <x:row r="351">
      <x:c r="A351" s="126" t="n">
        <x:v>46312.895277013886</x:v>
      </x:c>
      <x:c r="B351" s="127" t="str">
        <x:v>668146755346730</x:v>
      </x:c>
      <x:c r="C351" t="str">
        <x:v>BUY</x:v>
      </x:c>
      <x:c r="D351" s="104" t="n">
        <x:v>14.12</x:v>
      </x:c>
      <x:c r="E351" s="104" t="n">
        <x:v>78.262</x:v>
      </x:c>
      <x:c r="F351" s="103" t="n">
        <x:f>D351*E351</x:f>
        <x:v>1105.05944</x:v>
      </x:c>
      <x:c r="G351" t="n">
        <x:v>21</x:v>
      </x:c>
      <x:c r="H351" s="127" t="str">
        <x:v>48101675.9247392267</x:v>
      </x:c>
      <x:c r="I351" s="127" t="str">
        <x:v>0x25625b716de722cd26dc0446c8df4202069c005708ea419fc92b06c42ceafcb7</x:v>
      </x:c>
      <x:c r="J351" s="127" t="str">
        <x:v>577786284412</x:v>
      </x:c>
    </x:row>
    <x:row r="352">
      <x:c r="A352" s="126" t="n">
        <x:v>46312.895277013886</x:v>
      </x:c>
      <x:c r="B352" s="127" t="str">
        <x:v>814513121450681</x:v>
      </x:c>
      <x:c r="C352" t="str">
        <x:v>BUY</x:v>
      </x:c>
      <x:c r="D352" s="104" t="n">
        <x:v>53.94</x:v>
      </x:c>
      <x:c r="E352" s="104" t="n">
        <x:v>78.262</x:v>
      </x:c>
      <x:c r="F352" s="103" t="n">
        <x:f>D352*E352</x:f>
        <x:v>4221.4522799999995</x:v>
      </x:c>
      <x:c r="G352" t="n">
        <x:v>21</x:v>
      </x:c>
      <x:c r="H352" s="127" t="str">
        <x:v>48101690.0447392315</x:v>
      </x:c>
      <x:c r="I352" s="127" t="str">
        <x:v>0xb483546839aa6854b5fd0446c8df420206b8004dd4ad8726584bffbaf8ae423f</x:v>
      </x:c>
      <x:c r="J352" s="127" t="str">
        <x:v>577786284412</x:v>
      </x:c>
    </x:row>
    <x:row r="353">
      <x:c r="A353" s="126" t="n">
        <x:v>46312.895277013886</x:v>
      </x:c>
      <x:c r="B353" s="127" t="str">
        <x:v>182190380499904</x:v>
      </x:c>
      <x:c r="C353" t="str">
        <x:v>BUY</x:v>
      </x:c>
      <x:c r="D353" s="104" t="n">
        <x:v>59.71</x:v>
      </x:c>
      <x:c r="E353" s="104" t="n">
        <x:v>78.262</x:v>
      </x:c>
      <x:c r="F353" s="103" t="n">
        <x:f>D353*E353</x:f>
        <x:v>4673.02402</x:v>
      </x:c>
      <x:c r="G353" t="n">
        <x:v>21</x:v>
      </x:c>
      <x:c r="H353" s="127" t="str">
        <x:v>48101743.9847392291</x:v>
      </x:c>
      <x:c r="I353" s="127" t="str">
        <x:v>0xe1babe19d2ae900fe3340446c8df420206c800ff6da1aee18583696c91a269fa</x:v>
      </x:c>
      <x:c r="J353" s="127" t="str">
        <x:v>577786284412</x:v>
      </x:c>
    </x:row>
    <x:row r="354">
      <x:c r="A354" s="126" t="n">
        <x:v>46312.89657793981</x:v>
      </x:c>
      <x:c r="B354" s="127" t="str">
        <x:v>348239187482957</x:v>
      </x:c>
      <x:c r="C354" t="str">
        <x:v>BUY</x:v>
      </x:c>
      <x:c r="D354" s="104" t="n">
        <x:v>4.87</x:v>
      </x:c>
      <x:c r="E354" s="104" t="n">
        <x:v>78.256</x:v>
      </x:c>
      <x:c r="F354" s="103" t="n">
        <x:f>D354*E354</x:f>
        <x:v>381.10672</x:v>
      </x:c>
      <x:c r="G354" t="n">
        <x:v>21</x:v>
      </x:c>
      <x:c r="H354" s="127" t="str">
        <x:v>48101803.69473923</x:v>
      </x:c>
      <x:c r="I354" s="127" t="str">
        <x:v>0xb2c43f5dc9f7709fb43d0446c8e573020850004364fa8f71568ceab088fb4a8a</x:v>
      </x:c>
      <x:c r="J354" s="127" t="str">
        <x:v>577788920704</x:v>
      </x:c>
    </x:row>
    <x:row r="355">
      <x:c r="A355" s="126" t="n">
        <x:v>46312.89657793981</x:v>
      </x:c>
      <x:c r="B355" s="127" t="str">
        <x:v>397524387814778</x:v>
      </x:c>
      <x:c r="C355" t="str">
        <x:v>BUY</x:v>
      </x:c>
      <x:c r="D355" s="104" t="n">
        <x:v>5.3</x:v>
      </x:c>
      <x:c r="E355" s="104" t="n">
        <x:v>78.256</x:v>
      </x:c>
      <x:c r="F355" s="103" t="n">
        <x:f>D355*E355</x:f>
        <x:v>414.7568</x:v>
      </x:c>
      <x:c r="G355" t="n">
        <x:v>21</x:v>
      </x:c>
      <x:c r="H355" s="127" t="str">
        <x:v>48101808.5647392273</x:v>
      </x:c>
      <x:c r="I355" s="127" t="str">
        <x:v>0x186b2c93fd19f59719e40446c8e5730208520079981d1469bc33d7e6bc1dcf81</x:v>
      </x:c>
      <x:c r="J355" s="127" t="str">
        <x:v>577788920704</x:v>
      </x:c>
    </x:row>
    <x:row r="356">
      <x:c r="A356" s="126" t="n">
        <x:v>46312.89658644676</x:v>
      </x:c>
      <x:c r="B356" s="127" t="str">
        <x:v>681788027149046</x:v>
      </x:c>
      <x:c r="C356" t="str">
        <x:v>BUY</x:v>
      </x:c>
      <x:c r="D356" s="104" t="n">
        <x:v>0.69</x:v>
      </x:c>
      <x:c r="E356" s="104" t="n">
        <x:v>78.256</x:v>
      </x:c>
      <x:c r="F356" s="103" t="n">
        <x:f>D356*E356</x:f>
        <x:v>53.99664</x:v>
      </x:c>
      <x:c r="G356" t="n">
        <x:v>21</x:v>
      </x:c>
      <x:c r="H356" s="127" t="str">
        <x:v>48101813.8647392318</x:v>
      </x:c>
      <x:c r="I356" s="127" t="str">
        <x:v>0x0000000000000000000000000000000000000000000000000000000000000000</x:v>
      </x:c>
      <x:c r="J356" s="127" t="str">
        <x:v>577788920704</x:v>
      </x:c>
    </x:row>
    <x:row r="357">
      <x:c r="A357" s="126" t="n">
        <x:v>46312.89693296296</x:v>
      </x:c>
      <x:c r="B357" s="127" t="str">
        <x:v>313449801005558</x:v>
      </x:c>
      <x:c r="C357" t="str">
        <x:v>BUY</x:v>
      </x:c>
      <x:c r="D357" s="104" t="n">
        <x:v>0.21</x:v>
      </x:c>
      <x:c r="E357" s="104" t="n">
        <x:v>78.236</x:v>
      </x:c>
      <x:c r="F357" s="103" t="n">
        <x:f>D357*E357</x:f>
        <x:v>16.42956</x:v>
      </x:c>
      <x:c r="G357" t="n">
        <x:v>21</x:v>
      </x:c>
      <x:c r="H357" s="127" t="str">
        <x:v>48101814.5547392294</x:v>
      </x:c>
      <x:c r="I357" s="127" t="str">
        <x:v>0x0000000000000000000000000000000000000000000000000000000000000000</x:v>
      </x:c>
      <x:c r="J357" s="127" t="str">
        <x:v>577789518360</x:v>
      </x:c>
    </x:row>
    <x:row r="358">
      <x:c r="A358" s="126" t="n">
        <x:v>46312.896950891205</x:v>
      </x:c>
      <x:c r="B358" s="127" t="str">
        <x:v>106469839582757</x:v>
      </x:c>
      <x:c r="C358" t="str">
        <x:v>BUY</x:v>
      </x:c>
      <x:c r="D358" s="104" t="n">
        <x:v>127.81</x:v>
      </x:c>
      <x:c r="E358" s="104" t="n">
        <x:v>78.236</x:v>
      </x:c>
      <x:c r="F358" s="103" t="n">
        <x:f>D358*E358</x:f>
        <x:v>9999.34316</x:v>
      </x:c>
      <x:c r="G358" t="n">
        <x:v>21</x:v>
      </x:c>
      <x:c r="H358" s="127" t="str">
        <x:v>48101814.7647392303</x:v>
      </x:c>
      <x:c r="I358" s="127" t="str">
        <x:v>0xf6492dd43dc8c69cf7c20446c8e72c02053800b9d8cbe56f9a11d926fccca087</x:v>
      </x:c>
      <x:c r="J358" s="127" t="str">
        <x:v>577789558971</x:v>
      </x:c>
    </x:row>
    <x:row r="359">
      <x:c r="A359" s="126" t="n">
        <x:v>46312.89757685185</x:v>
      </x:c>
      <x:c r="B359" s="127" t="str">
        <x:v>474650487884962</x:v>
      </x:c>
      <x:c r="C359" t="str">
        <x:v>BUY</x:v>
      </x:c>
      <x:c r="D359" s="104" t="n">
        <x:v>66.9</x:v>
      </x:c>
      <x:c r="E359" s="104" t="n">
        <x:v>78.193</x:v>
      </x:c>
      <x:c r="F359" s="103" t="n">
        <x:f>D359*E359</x:f>
        <x:v>5231.1117</x:v>
      </x:c>
      <x:c r="G359" t="n">
        <x:v>21</x:v>
      </x:c>
      <x:c r="H359" s="127" t="str">
        <x:v>48101942.5747392327</x:v>
      </x:c>
      <x:c r="I359" s="127" t="str">
        <x:v>0x2c1b4d987ac0486a2d950446c8ea20020fc4007e15c3673ccfe3f8eb39c42254</x:v>
      </x:c>
      <x:c r="J359" s="127" t="str">
        <x:v>577791288702</x:v>
      </x:c>
    </x:row>
    <x:row r="360">
      <x:c r="A360" s="126" t="n">
        <x:v>46312.89757832176</x:v>
      </x:c>
      <x:c r="B360" s="127" t="str">
        <x:v>355748313330814</x:v>
      </x:c>
      <x:c r="C360" t="str">
        <x:v>BUY</x:v>
      </x:c>
      <x:c r="D360" s="104" t="n">
        <x:v>19.5</x:v>
      </x:c>
      <x:c r="E360" s="104" t="n">
        <x:v>78.193</x:v>
      </x:c>
      <x:c r="F360" s="103" t="n">
        <x:f>D360*E360</x:f>
        <x:v>1524.7635</x:v>
      </x:c>
      <x:c r="G360" t="n">
        <x:v>21</x:v>
      </x:c>
      <x:c r="H360" s="127" t="str">
        <x:v>48102009.4747392312</x:v>
      </x:c>
      <x:c r="I360" s="127" t="str">
        <x:v>0x54615ddabf885f0b55db0446c8ea22020a6600c05a8b7dddf82a092d7e8c38f5</x:v>
      </x:c>
      <x:c r="J360" s="127" t="str">
        <x:v>577791288702</x:v>
      </x:c>
    </x:row>
    <x:row r="361">
      <x:c r="A361" s="126" t="n">
        <x:v>46312.89757832176</x:v>
      </x:c>
      <x:c r="B361" s="127" t="str">
        <x:v>709397760002341</x:v>
      </x:c>
      <x:c r="C361" t="str">
        <x:v>BUY</x:v>
      </x:c>
      <x:c r="D361" s="104" t="n">
        <x:v>41.48</x:v>
      </x:c>
      <x:c r="E361" s="104" t="n">
        <x:v>78.193</x:v>
      </x:c>
      <x:c r="F361" s="103" t="n">
        <x:f>D361*E361</x:f>
        <x:v>3243.4456399999995</x:v>
      </x:c>
      <x:c r="G361" t="n">
        <x:v>21</x:v>
      </x:c>
      <x:c r="H361" s="127" t="str">
        <x:v>48102028.9747392312</x:v>
      </x:c>
      <x:c r="I361" s="127" t="str">
        <x:v>0x9dd0894ea593b5649f4a0446c8ea22020a6f00344096d436419934a164978f4f</x:v>
      </x:c>
      <x:c r="J361" s="127" t="str">
        <x:v>577791288702</x:v>
      </x:c>
    </x:row>
    <x:row r="362">
      <x:c r="A362" s="126" t="n">
        <x:v>46312.89800925926</x:v>
      </x:c>
      <x:c r="B362" s="127" t="str">
        <x:v>521523849555389</x:v>
      </x:c>
      <x:c r="C362" t="str">
        <x:v>BUY</x:v>
      </x:c>
      <x:c r="D362" s="104" t="n">
        <x:v>0.77</x:v>
      </x:c>
      <x:c r="E362" s="104" t="n">
        <x:v>78.311</x:v>
      </x:c>
      <x:c r="F362" s="103" t="n">
        <x:f>D362*E362</x:f>
        <x:v>60.29947000000001</x:v>
      </x:c>
      <x:c r="G362" t="n">
        <x:v>21</x:v>
      </x:c>
      <x:c r="H362" s="127" t="str">
        <x:v>48102070.4547392279</x:v>
      </x:c>
      <x:c r="I362" s="127" t="str">
        <x:v>0x0000000000000000000000000000000000000000000000000000000000000000</x:v>
      </x:c>
      <x:c r="J362" s="127" t="str">
        <x:v>577792168200</x:v>
      </x:c>
    </x:row>
    <x:row r="363">
      <x:c r="A363" s="126" t="n">
        <x:v>46312.89804251157</x:v>
      </x:c>
      <x:c r="B363" s="127" t="str">
        <x:v>284837941601229</x:v>
      </x:c>
      <x:c r="C363" t="str">
        <x:v>BUY</x:v>
      </x:c>
      <x:c r="D363" s="104" t="n">
        <x:v>53.03</x:v>
      </x:c>
      <x:c r="E363" s="104" t="n">
        <x:v>78.318</x:v>
      </x:c>
      <x:c r="F363" s="103" t="n">
        <x:f>D363*E363</x:f>
        <x:v>4153.2035399999995</x:v>
      </x:c>
      <x:c r="G363" t="n">
        <x:v>21</x:v>
      </x:c>
      <x:c r="H363" s="127" t="str">
        <x:v>48102071.2247392312</x:v>
      </x:c>
      <x:c r="I363" s="127" t="str">
        <x:v>0x0293c6c04d737123040d0446c8ec520204ad00a5e8768ff5a65c72130c774b0d</x:v>
      </x:c>
      <x:c r="J363" s="127" t="str">
        <x:v>577792221444</x:v>
      </x:c>
    </x:row>
    <x:row r="364">
      <x:c r="A364" s="126" t="n">
        <x:v>46312.89804251157</x:v>
      </x:c>
      <x:c r="B364" s="127" t="str">
        <x:v>830663905908785</x:v>
      </x:c>
      <x:c r="C364" t="str">
        <x:v>BUY</x:v>
      </x:c>
      <x:c r="D364" s="104" t="n">
        <x:v>14.56</x:v>
      </x:c>
      <x:c r="E364" s="104" t="n">
        <x:v>78.318</x:v>
      </x:c>
      <x:c r="F364" s="103" t="n">
        <x:f>D364*E364</x:f>
        <x:v>1140.31008</x:v>
      </x:c>
      <x:c r="G364" t="n">
        <x:v>21</x:v>
      </x:c>
      <x:c r="H364" s="127" t="str">
        <x:v>48102124.2547392324</x:v>
      </x:c>
      <x:c r="I364" s="127" t="str">
        <x:v>0x33888e62e6db000935020446c8ec520204b3004881de1edbd75139b5a5ded9f3</x:v>
      </x:c>
      <x:c r="J364" s="127" t="str">
        <x:v>577792221444</x:v>
      </x:c>
    </x:row>
    <x:row r="365">
      <x:c r="A365" s="126" t="n">
        <x:v>46312.89804251157</x:v>
      </x:c>
      <x:c r="B365" s="127" t="str">
        <x:v>57826818392915</x:v>
      </x:c>
      <x:c r="C365" t="str">
        <x:v>BUY</x:v>
      </x:c>
      <x:c r="D365" s="104" t="n">
        <x:v>39.75</x:v>
      </x:c>
      <x:c r="E365" s="104" t="n">
        <x:v>78.318</x:v>
      </x:c>
      <x:c r="F365" s="103" t="n">
        <x:f>D365*E365</x:f>
        <x:v>3113.1405</x:v>
      </x:c>
      <x:c r="G365" t="n">
        <x:v>21</x:v>
      </x:c>
      <x:c r="H365" s="127" t="str">
        <x:v>48102138.8147392273</x:v>
      </x:c>
      <x:c r="I365" s="127" t="str">
        <x:v>0xe65c04fe006c4284e7d50446c8ec520204b400e39b6f61568a24b050bf601c6f</x:v>
      </x:c>
      <x:c r="J365" s="127" t="str">
        <x:v>577792221444</x:v>
      </x:c>
    </x:row>
    <x:row r="366">
      <x:c r="A366" s="126" t="n">
        <x:v>46312.89804251157</x:v>
      </x:c>
      <x:c r="B366" s="127" t="str">
        <x:v>1064784795668135</x:v>
      </x:c>
      <x:c r="C366" t="str">
        <x:v>BUY</x:v>
      </x:c>
      <x:c r="D366" s="104" t="n">
        <x:v>20.34</x:v>
      </x:c>
      <x:c r="E366" s="104" t="n">
        <x:v>78.318</x:v>
      </x:c>
      <x:c r="F366" s="103" t="n">
        <x:f>D366*E366</x:f>
        <x:v>1592.98812</x:v>
      </x:c>
      <x:c r="G366" t="n">
        <x:v>21</x:v>
      </x:c>
      <x:c r="H366" s="127" t="str">
        <x:v>48102178.5647392273</x:v>
      </x:c>
      <x:c r="I366" s="127" t="str">
        <x:v>0x992f7b9919fd85009aa90446c8ec520204b5007eb4f0a3d23cf826ebd8f15eeb</x:v>
      </x:c>
      <x:c r="J366" s="127" t="str">
        <x:v>577792221444</x:v>
      </x:c>
    </x:row>
    <x:row r="367">
      <x:c r="A367" s="126" t="n">
        <x:v>46312.89991579861</x:v>
      </x:c>
      <x:c r="B367" s="127" t="str">
        <x:v>80704502091395</x:v>
      </x:c>
      <x:c r="C367" t="str">
        <x:v>BUY</x:v>
      </x:c>
      <x:c r="D367" s="104" t="n">
        <x:v>18.39</x:v>
      </x:c>
      <x:c r="E367" s="104" t="n">
        <x:v>78.049</x:v>
      </x:c>
      <x:c r="F367" s="103" t="n">
        <x:f>D367*E367</x:f>
        <x:v>1435.32111</x:v>
      </x:c>
      <x:c r="G367" t="n">
        <x:v>21</x:v>
      </x:c>
      <x:c r="H367" s="127" t="str">
        <x:v>48102198.9047392309</x:v>
      </x:c>
      <x:c r="I367" s="127" t="str">
        <x:v>0x82d5a098c6c54371844f0446c8f543020595007e61c86243269e4beb85c91d5c</x:v>
      </x:c>
      <x:c r="J367" s="127" t="str">
        <x:v>577795523408</x:v>
      </x:c>
    </x:row>
    <x:row r="368">
      <x:c r="A368" s="126" t="n">
        <x:v>46312.89991579861</x:v>
      </x:c>
      <x:c r="B368" s="127" t="str">
        <x:v>490314794716210</x:v>
      </x:c>
      <x:c r="C368" t="str">
        <x:v>BUY</x:v>
      </x:c>
      <x:c r="D368" s="104" t="n">
        <x:v>25.25</x:v>
      </x:c>
      <x:c r="E368" s="104" t="n">
        <x:v>78.049</x:v>
      </x:c>
      <x:c r="F368" s="103" t="n">
        <x:f>D368*E368</x:f>
        <x:v>1970.7372500000001</x:v>
      </x:c>
      <x:c r="G368" t="n">
        <x:v>21</x:v>
      </x:c>
      <x:c r="H368" s="127" t="str">
        <x:v>48102217.2947392315</x:v>
      </x:c>
      <x:c r="I368" s="127" t="str">
        <x:v>0xe87c8dcef9e7c868e9f60446c8f54302059700b494eae73a8c453921b8eba253</x:v>
      </x:c>
      <x:c r="J368" s="127" t="str">
        <x:v>577795523408</x:v>
      </x:c>
    </x:row>
    <x:row r="369">
      <x:c r="A369" s="126" t="n">
        <x:v>46312.89991579861</x:v>
      </x:c>
      <x:c r="B369" s="127" t="str">
        <x:v>900525478819999</x:v>
      </x:c>
      <x:c r="C369" t="str">
        <x:v>BUY</x:v>
      </x:c>
      <x:c r="D369" s="104" t="n">
        <x:v>23.55</x:v>
      </x:c>
      <x:c r="E369" s="104" t="n">
        <x:v>78.049</x:v>
      </x:c>
      <x:c r="F369" s="103" t="n">
        <x:f>D369*E369</x:f>
        <x:v>1838.0539500000002</x:v>
      </x:c>
      <x:c r="G369" t="n">
        <x:v>21</x:v>
      </x:c>
      <x:c r="H369" s="127" t="str">
        <x:v>48102242.5447392315</x:v>
      </x:c>
      <x:c r="I369" s="127" t="str">
        <x:v>0x9b50046a13790ae49cc90446c8f543020598004fae7c29b63f18afbcd27ce4cf</x:v>
      </x:c>
      <x:c r="J369" s="127" t="str">
        <x:v>577795523408</x:v>
      </x:c>
    </x:row>
    <x:row r="370">
      <x:c r="A370" s="126" t="n">
        <x:v>46312.89991579861</x:v>
      </x:c>
      <x:c r="B370" s="127" t="str">
        <x:v>346942546648776</x:v>
      </x:c>
      <x:c r="C370" t="str">
        <x:v>BUY</x:v>
      </x:c>
      <x:c r="D370" s="104" t="n">
        <x:v>48.58</x:v>
      </x:c>
      <x:c r="E370" s="104" t="n">
        <x:v>78.049</x:v>
      </x:c>
      <x:c r="F370" s="103" t="n">
        <x:f>D370*E370</x:f>
        <x:v>3791.62042</x:v>
      </x:c>
      <x:c r="G370" t="n">
        <x:v>21</x:v>
      </x:c>
      <x:c r="H370" s="127" t="str">
        <x:v>48102266.0947392285</x:v>
      </x:c>
      <x:c r="I370" s="127" t="str">
        <x:v>0xcc44cc0cacd099cacdbe0446c8f54302059e00f247d3b89c700d775f6bd473b5</x:v>
      </x:c>
      <x:c r="J370" s="127" t="str">
        <x:v>577795523408</x:v>
      </x:c>
    </x:row>
    <x:row r="371">
      <x:c r="A371" s="126" t="n">
        <x:v>46312.89991579861</x:v>
      </x:c>
      <x:c r="B371" s="127" t="str">
        <x:v>1055957083762812</x:v>
      </x:c>
      <x:c r="C371" t="str">
        <x:v>BUY</x:v>
      </x:c>
      <x:c r="D371" s="104" t="n">
        <x:v>12.35</x:v>
      </x:c>
      <x:c r="E371" s="104" t="n">
        <x:v>78.049</x:v>
      </x:c>
      <x:c r="F371" s="103" t="n">
        <x:f>D371*E371</x:f>
        <x:v>963.90515</x:v>
      </x:c>
      <x:c r="G371" t="n">
        <x:v>21</x:v>
      </x:c>
      <x:c r="H371" s="127" t="str">
        <x:v>48102314.6747392267</x:v>
      </x:c>
      <x:c r="I371" s="127" t="str">
        <x:v>0x7f1842a7c661dc4680910446c8f54302059f008d6164fb1822e0edfa8565b631</x:v>
      </x:c>
      <x:c r="J371" s="127" t="str">
        <x:v>577795523408</x:v>
      </x:c>
    </x:row>
    <x:row r="372">
      <x:c r="A372" s="126" t="n">
        <x:v>46312.901176273146</x:v>
      </x:c>
      <x:c r="B372" s="127" t="str">
        <x:v>991878928887500</x:v>
      </x:c>
      <x:c r="C372" t="str">
        <x:v>BUY</x:v>
      </x:c>
      <x:c r="D372" s="104" t="n">
        <x:v>7.42</x:v>
      </x:c>
      <x:c r="E372" s="104" t="n">
        <x:v>77.843</x:v>
      </x:c>
      <x:c r="F372" s="103" t="n">
        <x:f>D372*E372</x:f>
        <x:v>577.59506</x:v>
      </x:c>
      <x:c r="G372" t="n">
        <x:v>21</x:v>
      </x:c>
      <x:c r="H372" s="127" t="str">
        <x:v>48102327.0247392282</x:v>
      </x:c>
      <x:c r="I372" s="127" t="str">
        <x:v>0x8e838e07cb06f3e78ffd0446c8fb2c020d2c00ed660a12b9324c395a8a0acdd2</x:v>
      </x:c>
      <x:c r="J372" s="127" t="str">
        <x:v>577797774770</x:v>
      </x:c>
    </x:row>
    <x:row r="373">
      <x:c r="A373" s="126" t="n">
        <x:v>46312.901176273146</x:v>
      </x:c>
      <x:c r="B373" s="127" t="str">
        <x:v>337522035981401</x:v>
      </x:c>
      <x:c r="C373" t="str">
        <x:v>BUY</x:v>
      </x:c>
      <x:c r="D373" s="104" t="n">
        <x:v>68.86</x:v>
      </x:c>
      <x:c r="E373" s="104" t="n">
        <x:v>77.843</x:v>
      </x:c>
      <x:c r="F373" s="103" t="n">
        <x:f>D373*E373</x:f>
        <x:v>5360.26898</x:v>
      </x:c>
      <x:c r="G373" t="n">
        <x:v>21</x:v>
      </x:c>
      <x:c r="H373" s="127" t="str">
        <x:v>48102334.44473923</x:v>
      </x:c>
      <x:c r="I373" s="127" t="str">
        <x:v>0xc5ede891d837e9d7c7670446c8fb2c020e770077733b08a969b693e4973bc3c2</x:v>
      </x:c>
      <x:c r="J373" s="127" t="str">
        <x:v>577797774770</x:v>
      </x:c>
    </x:row>
    <x:row r="374">
      <x:c r="A374" s="126" t="n">
        <x:v>46312.901176851854</x:v>
      </x:c>
      <x:c r="B374" s="127" t="str">
        <x:v>1108989146321122</x:v>
      </x:c>
      <x:c r="C374" t="str">
        <x:v>BUY</x:v>
      </x:c>
      <x:c r="D374" s="104" t="n">
        <x:v>52.18</x:v>
      </x:c>
      <x:c r="E374" s="104" t="n">
        <x:v>77.843</x:v>
      </x:c>
      <x:c r="F374" s="103" t="n">
        <x:f>D374*E374</x:f>
        <x:v>4061.84774</x:v>
      </x:c>
      <x:c r="G374" t="n">
        <x:v>21</x:v>
      </x:c>
      <x:c r="H374" s="127" t="str">
        <x:v>48102403.3047392294</x:v>
      </x:c>
      <x:c r="I374" s="127" t="str">
        <x:v>0x9076a969b89d4c6891f00446c8fb2d0202a8004f53906b3a343f54bc77912653</x:v>
      </x:c>
      <x:c r="J374" s="127" t="str">
        <x:v>577797774770</x:v>
      </x:c>
    </x:row>
    <x:row r="375">
      <x:c r="A375" s="126" t="n">
        <x:v>46312.90150771991</x:v>
      </x:c>
      <x:c r="B375" s="127" t="str">
        <x:v>862314760160066</x:v>
      </x:c>
      <x:c r="C375" t="str">
        <x:v>BUY</x:v>
      </x:c>
      <x:c r="D375" s="104" t="n">
        <x:v>92.92</x:v>
      </x:c>
      <x:c r="E375" s="104" t="n">
        <x:v>77.19</x:v>
      </x:c>
      <x:c r="F375" s="103" t="n">
        <x:f>D375*E375</x:f>
        <x:v>7172.4947999999995</x:v>
      </x:c>
      <x:c r="G375" t="n">
        <x:v>21</x:v>
      </x:c>
      <x:c r="H375" s="127" t="str">
        <x:v>48102455.4847392291</x:v>
      </x:c>
      <x:c r="I375" s="127" t="str">
        <x:v>0x84c611b7c13852ef863f0446c8fcc10206de009d5c3b71c1288ebd0a803c2cda</x:v>
      </x:c>
      <x:c r="J375" s="127" t="str">
        <x:v>577798932118</x:v>
      </x:c>
    </x:row>
    <x:row r="376">
      <x:c r="A376" s="126" t="n">
        <x:v>46312.90151054398</x:v>
      </x:c>
      <x:c r="B376" s="127" t="str">
        <x:v>551288393785680</x:v>
      </x:c>
      <x:c r="C376" t="str">
        <x:v>BUY</x:v>
      </x:c>
      <x:c r="D376" s="104" t="n">
        <x:v>36.63</x:v>
      </x:c>
      <x:c r="E376" s="104" t="n">
        <x:v>77.19</x:v>
      </x:c>
      <x:c r="F376" s="103" t="n">
        <x:f>D376*E376</x:f>
        <x:v>2827.4697</x:v>
      </x:c>
      <x:c r="G376" t="n">
        <x:v>21</x:v>
      </x:c>
      <x:c r="H376" s="127" t="str">
        <x:v>48102548.4047392309</x:v>
      </x:c>
      <x:c r="I376" s="127" t="str">
        <x:v>0x7af9ec7b37db6c0f7c730446c8fcc40212890060d2de8ae11ec297cdf6df45fa</x:v>
      </x:c>
      <x:c r="J376" s="127" t="str">
        <x:v>577798932118</x:v>
      </x:c>
    </x:row>
    <x:row r="377">
      <x:c r="A377" s="126" t="n">
        <x:v>46312.90175480324</x:v>
      </x:c>
      <x:c r="B377" s="127" t="str">
        <x:v>1059064984451107</x:v>
      </x:c>
      <x:c r="C377" t="str">
        <x:v>BUY</x:v>
      </x:c>
      <x:c r="D377" s="104" t="n">
        <x:v>22.52</x:v>
      </x:c>
      <x:c r="E377" s="104" t="n">
        <x:v>77.728</x:v>
      </x:c>
      <x:c r="F377" s="103" t="n">
        <x:f>D377*E377</x:f>
        <x:v>1750.43456</x:v>
      </x:c>
      <x:c r="G377" t="n">
        <x:v>21</x:v>
      </x:c>
      <x:c r="H377" s="127" t="str">
        <x:v>48102585.0347392336</x:v>
      </x:c>
      <x:c r="I377" s="127" t="str">
        <x:v>0x676e729c4743138468e80446c8fdf10206f70081e24632560b371def0646ed6f</x:v>
      </x:c>
      <x:c r="J377" s="127" t="str">
        <x:v>577799780181</x:v>
      </x:c>
    </x:row>
    <x:row r="378">
      <x:c r="A378" s="126" t="n">
        <x:v>46312.90175480324</x:v>
      </x:c>
      <x:c r="B378" s="127" t="str">
        <x:v>951874048730967</x:v>
      </x:c>
      <x:c r="C378" t="str">
        <x:v>BUY</x:v>
      </x:c>
      <x:c r="D378" s="104" t="n">
        <x:v>73.65</x:v>
      </x:c>
      <x:c r="E378" s="104" t="n">
        <x:v>77.728</x:v>
      </x:c>
      <x:c r="F378" s="103" t="n">
        <x:f>D378*E378</x:f>
        <x:v>5724.6672</x:v>
      </x:c>
      <x:c r="G378" t="n">
        <x:v>21</x:v>
      </x:c>
      <x:c r="H378" s="127" t="str">
        <x:v>48102607.5547392294</x:v>
      </x:c>
      <x:c r="I378" s="127" t="str">
        <x:v>0xb9061b29b834f753ba7f0446c8fdf1020dde000f533816255ccec67c7738d13e</x:v>
      </x:c>
      <x:c r="J378" s="127" t="str">
        <x:v>577799780181</x:v>
      </x:c>
    </x:row>
    <x:row r="379">
      <x:c r="A379" s="126" t="n">
        <x:v>46312.901755590276</x:v>
      </x:c>
      <x:c r="B379" s="127" t="str">
        <x:v>456498760557307</x:v>
      </x:c>
      <x:c r="C379" t="str">
        <x:v>BUY</x:v>
      </x:c>
      <x:c r="D379" s="104" t="n">
        <x:v>7.9</x:v>
      </x:c>
      <x:c r="E379" s="104" t="n">
        <x:v>77.728</x:v>
      </x:c>
      <x:c r="F379" s="103" t="n">
        <x:f>D379*E379</x:f>
        <x:v>614.0512</x:v>
      </x:c>
      <x:c r="G379" t="n">
        <x:v>21</x:v>
      </x:c>
      <x:c r="H379" s="127" t="str">
        <x:v>48102681.2047392279</x:v>
      </x:c>
      <x:c r="I379" s="127" t="str">
        <x:v>0x99a7c9ae677c8ee19b210446c8fdf202072d0094027fadb33d707501267068cc</x:v>
      </x:c>
      <x:c r="J379" s="127" t="str">
        <x:v>577799780181</x:v>
      </x:c>
    </x:row>
    <x:row r="380">
      <x:c r="A380" s="126" t="n">
        <x:v>46312.901755590276</x:v>
      </x:c>
      <x:c r="B380" s="127" t="str">
        <x:v>1038958107210328</x:v>
      </x:c>
      <x:c r="C380" t="str">
        <x:v>BUY</x:v>
      </x:c>
      <x:c r="D380" s="104" t="n">
        <x:v>24.58</x:v>
      </x:c>
      <x:c r="E380" s="104" t="n">
        <x:v>77.728</x:v>
      </x:c>
      <x:c r="F380" s="103" t="n">
        <x:f>D380*E380</x:f>
        <x:v>1910.5542399999997</x:v>
      </x:c>
      <x:c r="G380" t="n">
        <x:v>21</x:v>
      </x:c>
      <x:c r="H380" s="127" t="str">
        <x:v>48102689.1047392264</x:v>
      </x:c>
      <x:c r="I380" s="127" t="str">
        <x:v>0x74421e4463ba873375bb0446c8fdf20207910029febda605180ac99722be611e</x:v>
      </x:c>
      <x:c r="J380" s="127" t="str">
        <x:v>577799780181</x:v>
      </x:c>
    </x:row>
    <x:row r="381">
      <x:c r="A381" s="126" t="n">
        <x:v>46312.90325258102</x:v>
      </x:c>
      <x:c r="B381" s="127" t="str">
        <x:v>690310402905936</x:v>
      </x:c>
      <x:c r="C381" t="str">
        <x:v>BUY</x:v>
      </x:c>
      <x:c r="D381" s="104" t="n">
        <x:v>0.75</x:v>
      </x:c>
      <x:c r="E381" s="104" t="n">
        <x:v>77.997</x:v>
      </x:c>
      <x:c r="F381" s="103" t="n">
        <x:f>D381*E381</x:f>
        <x:v>58.497749999999996</x:v>
      </x:c>
      <x:c r="G381" t="n">
        <x:v>21</x:v>
      </x:c>
      <x:c r="H381" s="127" t="str">
        <x:v>48102713.6847392321</x:v>
      </x:c>
      <x:c r="I381" s="127" t="str">
        <x:v>0x0000000000000000000000000000000000000000000000000000000000000000</x:v>
      </x:c>
      <x:c r="J381" s="127" t="str">
        <x:v>577802586197</x:v>
      </x:c>
    </x:row>
    <x:row r="382">
      <x:c r="A382" s="126" t="n">
        <x:v>46312.903530358795</x:v>
      </x:c>
      <x:c r="B382" s="127" t="str">
        <x:v>546239831071515</x:v>
      </x:c>
      <x:c r="C382" t="str">
        <x:v>BUY</x:v>
      </x:c>
      <x:c r="D382" s="104" t="n">
        <x:v>0.52</x:v>
      </x:c>
      <x:c r="E382" s="104" t="n">
        <x:v>78.04</x:v>
      </x:c>
      <x:c r="F382" s="103" t="n">
        <x:f>D382*E382</x:f>
        <x:v>40.5808</x:v>
      </x:c>
      <x:c r="G382" t="n">
        <x:v>21</x:v>
      </x:c>
      <x:c r="H382" s="127" t="str">
        <x:v>48102714.4347392321</x:v>
      </x:c>
      <x:c r="I382" s="127" t="str">
        <x:v>0x0000000000000000000000000000000000000000000000000000000000000000</x:v>
      </x:c>
      <x:c r="J382" s="127" t="str">
        <x:v>577802913078</x:v>
      </x:c>
    </x:row>
    <x:row r="383">
      <x:c r="A383" s="126" t="n">
        <x:v>46312.90402256945</x:v>
      </x:c>
      <x:c r="B383" s="127" t="str">
        <x:v>328873392141989</x:v>
      </x:c>
      <x:c r="C383" t="str">
        <x:v>BUY</x:v>
      </x:c>
      <x:c r="D383" s="104" t="n">
        <x:v>11.08</x:v>
      </x:c>
      <x:c r="E383" s="104" t="n">
        <x:v>78.09</x:v>
      </x:c>
      <x:c r="F383" s="103" t="n">
        <x:f>D383*E383</x:f>
        <x:v>865.2372</x:v>
      </x:c>
      <x:c r="G383" t="n">
        <x:v>21</x:v>
      </x:c>
      <x:c r="H383" s="127" t="str">
        <x:v>48102714.9547392279</x:v>
      </x:c>
      <x:c r="I383" s="127" t="str">
        <x:v>0xf8b531d113c3ccf5fa2e0446c9089d0204a300b6aec6ebc89c7ddd23d2c7a6e0</x:v>
      </x:c>
      <x:c r="J383" s="127" t="str">
        <x:v>577803702218</x:v>
      </x:c>
    </x:row>
    <x:row r="384">
      <x:c r="A384" s="126" t="n">
        <x:v>46312.904294085645</x:v>
      </x:c>
      <x:c r="B384" s="127" t="str">
        <x:v>416153756892271</x:v>
      </x:c>
      <x:c r="C384" t="str">
        <x:v>BUY</x:v>
      </x:c>
      <x:c r="D384" s="104" t="n">
        <x:v>0.75</x:v>
      </x:c>
      <x:c r="E384" s="104" t="n">
        <x:v>78.155</x:v>
      </x:c>
      <x:c r="F384" s="103" t="n">
        <x:f>D384*E384</x:f>
        <x:v>58.61625</x:v>
      </x:c>
      <x:c r="G384" t="n">
        <x:v>21</x:v>
      </x:c>
      <x:c r="H384" s="127" t="str">
        <x:v>48102726.0347392336</x:v>
      </x:c>
      <x:c r="I384" s="127" t="str">
        <x:v>0x0000000000000000000000000000000000000000000000000000000000000000</x:v>
      </x:c>
      <x:c r="J384" s="127" t="str">
        <x:v>577804039467</x:v>
      </x:c>
    </x:row>
    <x:row r="385">
      <x:c r="A385" s="126" t="n">
        <x:v>46312.90440490741</x:v>
      </x:c>
      <x:c r="B385" s="127" t="str">
        <x:v>384700125929902</x:v>
      </x:c>
      <x:c r="C385" t="str">
        <x:v>BUY</x:v>
      </x:c>
      <x:c r="D385" s="104" t="n">
        <x:v>15.35</x:v>
      </x:c>
      <x:c r="E385" s="104" t="n">
        <x:v>78.146</x:v>
      </x:c>
      <x:c r="F385" s="103" t="n">
        <x:f>D385*E385</x:f>
        <x:v>1199.5411</x:v>
      </x:c>
      <x:c r="G385" t="n">
        <x:v>21</x:v>
      </x:c>
      <x:c r="H385" s="127" t="str">
        <x:v>48102726.7847392336</x:v>
      </x:c>
      <x:c r="I385" s="127" t="str">
        <x:v>0x8b96e9cd144b626c8d100446c90a7d02088b00b2af4e813e2f5f951fd34f3c57</x:v>
      </x:c>
      <x:c r="J385" s="127" t="str">
        <x:v>577804174498</x:v>
      </x:c>
    </x:row>
    <x:row r="386">
      <x:c r="A386" s="126" t="n">
        <x:v>46312.90440490741</x:v>
      </x:c>
      <x:c r="B386" s="127" t="str">
        <x:v>1106291753042768</x:v>
      </x:c>
      <x:c r="C386" t="str">
        <x:v>BUY</x:v>
      </x:c>
      <x:c r="D386" s="104" t="n">
        <x:v>16.03</x:v>
      </x:c>
      <x:c r="E386" s="104" t="n">
        <x:v>78.146</x:v>
      </x:c>
      <x:c r="F386" s="103" t="n">
        <x:f>D386*E386</x:f>
        <x:v>1252.68038</x:v>
      </x:c>
      <x:c r="G386" t="n">
        <x:v>21</x:v>
      </x:c>
      <x:c r="H386" s="127" t="str">
        <x:v>48102742.1347392276</x:v>
      </x:c>
      <x:c r="I386" s="127" t="str">
        <x:v>0xd148b74ff9f3519ad2c20446c90a7d02089e003594f6706c751162a2b8f72b85</x:v>
      </x:c>
      <x:c r="J386" s="127" t="str">
        <x:v>577804174498</x:v>
      </x:c>
    </x:row>
    <x:row r="387">
      <x:c r="A387" s="126" t="n">
        <x:v>46312.90440490741</x:v>
      </x:c>
      <x:c r="B387" s="127" t="str">
        <x:v>734266323288275</x:v>
      </x:c>
      <x:c r="C387" t="str">
        <x:v>BUY</x:v>
      </x:c>
      <x:c r="D387" s="104" t="n">
        <x:v>38.16</x:v>
      </x:c>
      <x:c r="E387" s="104" t="n">
        <x:v>78.146</x:v>
      </x:c>
      <x:c r="F387" s="103" t="n">
        <x:f>D387*E387</x:f>
        <x:v>2982.05136</x:v>
      </x:c>
      <x:c r="G387" t="n">
        <x:v>21</x:v>
      </x:c>
      <x:c r="H387" s="127" t="str">
        <x:v>48102758.1647392288</x:v>
      </x:c>
      <x:c r="I387" s="127" t="str">
        <x:v>0x805ecffa13212ceb81d80446c90a7d0208a900dfae244bbd24277b4cd22506d6</x:v>
      </x:c>
      <x:c r="J387" s="127" t="str">
        <x:v>577804174498</x:v>
      </x:c>
    </x:row>
    <x:row r="388">
      <x:c r="A388" s="126" t="n">
        <x:v>46312.90440490741</x:v>
      </x:c>
      <x:c r="B388" s="127" t="str">
        <x:v>735438654158117</x:v>
      </x:c>
      <x:c r="C388" t="str">
        <x:v>BUY</x:v>
      </x:c>
      <x:c r="D388" s="104" t="n">
        <x:v>14.28</x:v>
      </x:c>
      <x:c r="E388" s="104" t="n">
        <x:v>78.146</x:v>
      </x:c>
      <x:c r="F388" s="103" t="n">
        <x:f>D388*E388</x:f>
        <x:v>1115.92488</x:v>
      </x:c>
      <x:c r="G388" t="n">
        <x:v>21</x:v>
      </x:c>
      <x:c r="H388" s="127" t="str">
        <x:v>48102796.3247392327</x:v>
      </x:c>
      <x:c r="I388" s="127" t="str">
        <x:v>0x7ca1720912cdc5c07e1b0446c90a7d0208b300eeadc0e492206a1d5bd1c19fab</x:v>
      </x:c>
      <x:c r="J388" s="127" t="str">
        <x:v>577804174498</x:v>
      </x:c>
    </x:row>
    <x:row r="389">
      <x:c r="A389" s="126" t="n">
        <x:v>46312.90440490741</x:v>
      </x:c>
      <x:c r="B389" s="127" t="str">
        <x:v>693252227724099</x:v>
      </x:c>
      <x:c r="C389" t="str">
        <x:v>BUY</x:v>
      </x:c>
      <x:c r="D389" s="104" t="n">
        <x:v>15.83</x:v>
      </x:c>
      <x:c r="E389" s="104" t="n">
        <x:v>78.146</x:v>
      </x:c>
      <x:c r="F389" s="103" t="n">
        <x:f>D389*E389</x:f>
        <x:v>1237.05118</x:v>
      </x:c>
      <x:c r="G389" t="n">
        <x:v>21</x:v>
      </x:c>
      <x:c r="H389" s="127" t="str">
        <x:v>48102810.6047392264</x:v>
      </x:c>
      <x:c r="I389" s="127" t="str">
        <x:v>0x51743882c438fa7652ed0446c90a7d0208e200685f3c1948f53ce3d5833cd460</x:v>
      </x:c>
      <x:c r="J389" s="127" t="str">
        <x:v>577804174498</x:v>
      </x:c>
    </x:row>
    <x:row r="390">
      <x:c r="A390" s="126" t="n">
        <x:v>46312.90440490741</x:v>
      </x:c>
      <x:c r="B390" s="127" t="str">
        <x:v>670935149012367</x:v>
      </x:c>
      <x:c r="C390" t="str">
        <x:v>BUY</x:v>
      </x:c>
      <x:c r="D390" s="104" t="n">
        <x:v>16.82</x:v>
      </x:c>
      <x:c r="E390" s="104" t="n">
        <x:v>78.146</x:v>
      </x:c>
      <x:c r="F390" s="103" t="n">
        <x:f>D390*E390</x:f>
        <x:v>1314.41572</x:v>
      </x:c>
      <x:c r="G390" t="n">
        <x:v>21</x:v>
      </x:c>
      <x:c r="H390" s="127" t="str">
        <x:v>48102826.4347392321</x:v>
      </x:c>
      <x:c r="I390" s="127" t="str">
        <x:v>0x9ae363f6aa4450cf9c5d0446c90a7d0208eb00dc45476fa13eac0f4969482aba</x:v>
      </x:c>
      <x:c r="J390" s="127" t="str">
        <x:v>577804174498</x:v>
      </x:c>
    </x:row>
    <x:row r="391">
      <x:c r="A391" s="126" t="n">
        <x:v>46312.90440584491</x:v>
      </x:c>
      <x:c r="B391" s="127" t="str">
        <x:v>316956733192410</x:v>
      </x:c>
      <x:c r="C391" t="str">
        <x:v>BUY</x:v>
      </x:c>
      <x:c r="D391" s="104" t="n">
        <x:v>11.49</x:v>
      </x:c>
      <x:c r="E391" s="104" t="n">
        <x:v>78.146</x:v>
      </x:c>
      <x:c r="F391" s="103" t="n">
        <x:f>D391*E391</x:f>
        <x:v>897.89754</x:v>
      </x:c>
      <x:c r="G391" t="n">
        <x:v>21</x:v>
      </x:c>
      <x:c r="H391" s="127" t="str">
        <x:v>48102843.2547392324</x:v>
      </x:c>
      <x:c r="I391" s="127" t="str">
        <x:v>0x9a74e76a4a9da4b39bee0446c90a7e020673004fe590c3853e3d92bd09917e9e</x:v>
      </x:c>
      <x:c r="J391" s="127" t="str">
        <x:v>577804174498</x:v>
      </x:c>
    </x:row>
    <x:row r="392">
      <x:c r="A392" s="126" t="n">
        <x:v>46312.90441152778</x:v>
      </x:c>
      <x:c r="B392" s="127" t="str">
        <x:v>664714713150517</x:v>
      </x:c>
      <x:c r="C392" t="str">
        <x:v>BUY</x:v>
      </x:c>
      <x:c r="D392" s="104" t="n">
        <x:v>13.21</x:v>
      </x:c>
      <x:c r="E392" s="104" t="n">
        <x:v>78.14</x:v>
      </x:c>
      <x:c r="F392" s="103" t="n">
        <x:f>D392*E392</x:f>
        <x:v>1032.2294000000002</x:v>
      </x:c>
      <x:c r="G392" t="n">
        <x:v>21</x:v>
      </x:c>
      <x:c r="H392" s="127" t="str">
        <x:v>48102854.744739227</x:v>
      </x:c>
      <x:c r="I392" s="127" t="str">
        <x:v>0xb6cd6bb18f3501ecb8470446c90a840204af00972a3820be5a9617044e38dbd7</x:v>
      </x:c>
      <x:c r="J392" s="127" t="str">
        <x:v>577804210065</x:v>
      </x:c>
    </x:row>
    <x:row r="393">
      <x:c r="A393" s="126" t="n">
        <x:v>46312.90441152778</x:v>
      </x:c>
      <x:c r="B393" s="127" t="str">
        <x:v>737639626258377</x:v>
      </x:c>
      <x:c r="C393" t="str">
        <x:v>BUY</x:v>
      </x:c>
      <x:c r="D393" s="104" t="n">
        <x:v>6.6</x:v>
      </x:c>
      <x:c r="E393" s="104" t="n">
        <x:v>78.14</x:v>
      </x:c>
      <x:c r="F393" s="103" t="n">
        <x:f>D393*E393</x:f>
        <x:v>515.7239999999999</x:v>
      </x:c>
      <x:c r="G393" t="n">
        <x:v>21</x:v>
      </x:c>
      <x:c r="H393" s="127" t="str">
        <x:v>48102867.9547392279</x:v>
      </x:c>
      <x:c r="I393" s="127" t="str">
        <x:v>0x657051dc2b84154466ea0446c90a840204af0101c68734160938fd2eea87ef2f</x:v>
      </x:c>
      <x:c r="J393" s="127" t="str">
        <x:v>577804210065</x:v>
      </x:c>
    </x:row>
    <x:row r="394">
      <x:c r="A394" s="126" t="n">
        <x:v>46312.904635</x:v>
      </x:c>
      <x:c r="B394" s="127" t="str">
        <x:v>145134891223784</x:v>
      </x:c>
      <x:c r="C394" t="str">
        <x:v>BUY</x:v>
      </x:c>
      <x:c r="D394" s="104" t="n">
        <x:v>39.21</x:v>
      </x:c>
      <x:c r="E394" s="104" t="n">
        <x:v>78.191</x:v>
      </x:c>
      <x:c r="F394" s="103" t="n">
        <x:f>D394*E394</x:f>
        <x:v>3065.86911</x:v>
      </x:c>
      <x:c r="G394" t="n">
        <x:v>21</x:v>
      </x:c>
      <x:c r="H394" s="127" t="str">
        <x:v>48102874.5547392294</x:v>
      </x:c>
      <x:c r="I394" s="127" t="str">
        <x:v>0xf078b369d841214cf1f20446c90b930202dd004f7344401f94415ebc9744fb37</x:v>
      </x:c>
      <x:c r="J394" s="127" t="str">
        <x:v>577804489599</x:v>
      </x:c>
    </x:row>
    <x:row r="395">
      <x:c r="A395" s="126" t="n">
        <x:v>46312.904635</x:v>
      </x:c>
      <x:c r="B395" s="127" t="str">
        <x:v>421343279310504</x:v>
      </x:c>
      <x:c r="C395" t="str">
        <x:v>BUY</x:v>
      </x:c>
      <x:c r="D395" s="104" t="n">
        <x:v>7.18</x:v>
      </x:c>
      <x:c r="E395" s="104" t="n">
        <x:v>78.191</x:v>
      </x:c>
      <x:c r="F395" s="103" t="n">
        <x:f>D395*E395</x:f>
        <x:v>561.41138</x:v>
      </x:c>
      <x:c r="G395" t="n">
        <x:v>21</x:v>
      </x:c>
      <x:c r="H395" s="127" t="str">
        <x:v>48102913.7647392303</x:v>
      </x:c>
      <x:c r="I395" s="127" t="str">
        <x:v>0xd440f1a78b39f2aed5ba0446c90b930202e4008d263d118078099cfa4a3dcc99</x:v>
      </x:c>
      <x:c r="J395" s="127" t="str">
        <x:v>577804489599</x:v>
      </x:c>
    </x:row>
    <x:row r="396">
      <x:c r="A396" s="126" t="n">
        <x:v>46312.904638900465</x:v>
      </x:c>
      <x:c r="B396" s="127" t="str">
        <x:v>832033271160471</x:v>
      </x:c>
      <x:c r="C396" t="str">
        <x:v>BUY</x:v>
      </x:c>
      <x:c r="D396" s="104" t="n">
        <x:v>13.34</x:v>
      </x:c>
      <x:c r="E396" s="104" t="n">
        <x:v>78.191</x:v>
      </x:c>
      <x:c r="F396" s="103" t="n">
        <x:f>D396*E396</x:f>
        <x:v>1043.0679400000001</x:v>
      </x:c>
      <x:c r="G396" t="n">
        <x:v>21</x:v>
      </x:c>
      <x:c r="H396" s="127" t="str">
        <x:v>48102920.94473923</x:v>
      </x:c>
      <x:c r="I396" s="127" t="str">
        <x:v>0xe5a7ec59ffb49bbce7210446c90b9602041d003f9ab7ba8e897097acbeb875a7</x:v>
      </x:c>
      <x:c r="J396" s="127" t="str">
        <x:v>577804489599</x:v>
      </x:c>
    </x:row>
    <x:row r="397">
      <x:c r="A397" s="126" t="n">
        <x:v>46312.904638900465</x:v>
      </x:c>
      <x:c r="B397" s="127" t="str">
        <x:v>327973081489714</x:v>
      </x:c>
      <x:c r="C397" t="str">
        <x:v>BUY</x:v>
      </x:c>
      <x:c r="D397" s="104" t="n">
        <x:v>6.67</x:v>
      </x:c>
      <x:c r="E397" s="104" t="n">
        <x:v>78.191</x:v>
      </x:c>
      <x:c r="F397" s="103" t="n">
        <x:f>D397*E397</x:f>
        <x:v>521.5339700000001</x:v>
      </x:c>
      <x:c r="G397" t="n">
        <x:v>21</x:v>
      </x:c>
      <x:c r="H397" s="127" t="str">
        <x:v>48102934.2847392336</x:v>
      </x:c>
      <x:c r="I397" s="127" t="str">
        <x:v>0x987b62f51945de3899f50446c90b9602041e00dab448fd0a3c440e47d849b823</x:v>
      </x:c>
      <x:c r="J397" s="127" t="str">
        <x:v>577804489599</x:v>
      </x:c>
    </x:row>
    <x:row r="398">
      <x:c r="A398" s="126" t="n">
        <x:v>46312.904638900465</x:v>
      </x:c>
      <x:c r="B398" s="127" t="str">
        <x:v>447203301073025</x:v>
      </x:c>
      <x:c r="C398" t="str">
        <x:v>BUY</x:v>
      </x:c>
      <x:c r="D398" s="104" t="n">
        <x:v>13.34</x:v>
      </x:c>
      <x:c r="E398" s="104" t="n">
        <x:v>78.191</x:v>
      </x:c>
      <x:c r="F398" s="103" t="n">
        <x:f>D398*E398</x:f>
        <x:v>1043.0679400000001</x:v>
      </x:c>
      <x:c r="G398" t="n">
        <x:v>21</x:v>
      </x:c>
      <x:c r="H398" s="127" t="str">
        <x:v>48102940.9547392279</x:v>
      </x:c>
      <x:c r="I398" s="127" t="str">
        <x:v>0x4b4ed99032d720b44cc80446c90b9602041f0075cdda3f86ef1784e2f1dafa9e</x:v>
      </x:c>
      <x:c r="J398" s="127" t="str">
        <x:v>577804489599</x:v>
      </x:c>
    </x:row>
    <x:row r="399">
      <x:c r="A399" s="126" t="n">
        <x:v>46312.904638900465</x:v>
      </x:c>
      <x:c r="B399" s="127" t="str">
        <x:v>152885819562394</x:v>
      </x:c>
      <x:c r="C399" t="str">
        <x:v>BUY</x:v>
      </x:c>
      <x:c r="D399" s="104" t="n">
        <x:v>6.67</x:v>
      </x:c>
      <x:c r="E399" s="104" t="n">
        <x:v>78.191</x:v>
      </x:c>
      <x:c r="F399" s="103" t="n">
        <x:f>D399*E399</x:f>
        <x:v>521.5339700000001</x:v>
      </x:c>
      <x:c r="G399" t="n">
        <x:v>21</x:v>
      </x:c>
      <x:c r="H399" s="127" t="str">
        <x:v>48102954.2947392315</x:v>
      </x:c>
      <x:c r="I399" s="127" t="str">
        <x:v>0xfe22502b4c68632fff9c0446c90b960204200010e76b8202a1eafb7e0b6c3d1a</x:v>
      </x:c>
      <x:c r="J399" s="127" t="str">
        <x:v>577804489599</x:v>
      </x:c>
    </x:row>
    <x:row r="400">
      <x:c r="A400" s="126" t="n">
        <x:v>46312.904638900465</x:v>
      </x:c>
      <x:c r="B400" s="127" t="str">
        <x:v>77686346993802</x:v>
      </x:c>
      <x:c r="C400" t="str">
        <x:v>BUY</x:v>
      </x:c>
      <x:c r="D400" s="104" t="n">
        <x:v>6.67</x:v>
      </x:c>
      <x:c r="E400" s="104" t="n">
        <x:v>78.191</x:v>
      </x:c>
      <x:c r="F400" s="103" t="n">
        <x:f>D400*E400</x:f>
        <x:v>521.5339700000001</x:v>
      </x:c>
      <x:c r="G400" t="n">
        <x:v>21</x:v>
      </x:c>
      <x:c r="H400" s="127" t="str">
        <x:v>48102960.9647392333</x:v>
      </x:c>
      <x:c r="I400" s="127" t="str">
        <x:v>0xb0f5c6c665f9a5abb26f0446c90b9602042100ac00fcc47d54be721924fd7f96</x:v>
      </x:c>
      <x:c r="J400" s="127" t="str">
        <x:v>577804489599</x:v>
      </x:c>
    </x:row>
    <x:row r="401">
      <x:c r="A401" s="126" t="n">
        <x:v>46312.904638900465</x:v>
      </x:c>
      <x:c r="B401" s="127" t="str">
        <x:v>234822409075566</x:v>
      </x:c>
      <x:c r="C401" t="str">
        <x:v>BUY</x:v>
      </x:c>
      <x:c r="D401" s="104" t="n">
        <x:v>6.67</x:v>
      </x:c>
      <x:c r="E401" s="104" t="n">
        <x:v>78.191</x:v>
      </x:c>
      <x:c r="F401" s="103" t="n">
        <x:f>D401*E401</x:f>
        <x:v>521.5339700000001</x:v>
      </x:c>
      <x:c r="G401" t="n">
        <x:v>21</x:v>
      </x:c>
      <x:c r="H401" s="127" t="str">
        <x:v>48102967.6347392276</x:v>
      </x:c>
      <x:c r="I401" s="127" t="str">
        <x:v>0x5f98acf10248b90361120446c90b9602042101019d4bd7d503615843c14c92ee</x:v>
      </x:c>
      <x:c r="J401" s="127" t="str">
        <x:v>577804489599</x:v>
      </x:c>
    </x:row>
    <x:row r="402">
      <x:c r="A402" s="126" t="n">
        <x:v>46312.904638900465</x:v>
      </x:c>
      <x:c r="B402" s="127" t="str">
        <x:v>28664168851795</x:v>
      </x:c>
      <x:c r="C402" t="str">
        <x:v>BUY</x:v>
      </x:c>
      <x:c r="D402" s="104" t="n">
        <x:v>13.34</x:v>
      </x:c>
      <x:c r="E402" s="104" t="n">
        <x:v>78.191</x:v>
      </x:c>
      <x:c r="F402" s="103" t="n">
        <x:f>D402*E402</x:f>
        <x:v>1043.0679400000001</x:v>
      </x:c>
      <x:c r="G402" t="n">
        <x:v>21</x:v>
      </x:c>
      <x:c r="H402" s="127" t="str">
        <x:v>48102974.3047392294</x:v>
      </x:c>
      <x:c r="I402" s="127" t="str">
        <x:v>0x0e3b931b9e97cc5b0fb50446c90b960204210102399aeb2db2043e6e5d9ba645</x:v>
      </x:c>
      <x:c r="J402" s="127" t="str">
        <x:v>577804489599</x:v>
      </x:c>
    </x:row>
    <x:row r="403">
      <x:c r="A403" s="126" t="n">
        <x:v>46312.904638900465</x:v>
      </x:c>
      <x:c r="B403" s="127" t="str">
        <x:v>6236133925444</x:v>
      </x:c>
      <x:c r="C403" t="str">
        <x:v>BUY</x:v>
      </x:c>
      <x:c r="D403" s="104" t="n">
        <x:v>5.66</x:v>
      </x:c>
      <x:c r="E403" s="104" t="n">
        <x:v>78.191</x:v>
      </x:c>
      <x:c r="F403" s="103" t="n">
        <x:f>D403*E403</x:f>
        <x:v>442.56106</x:v>
      </x:c>
      <x:c r="G403" t="n">
        <x:v>21</x:v>
      </x:c>
      <x:c r="H403" s="127" t="str">
        <x:v>48102987.644739233</x:v>
      </x:c>
      <x:c r="I403" s="127" t="str">
        <x:v>0x9466bf0ae580410895e00446c90b9602098200f080835fda382f6a5da4841af3</x:v>
      </x:c>
      <x:c r="J403" s="127" t="str">
        <x:v>577804489599</x:v>
      </x:c>
    </x:row>
    <x:row r="404">
      <x:c r="A404" s="126" t="n">
        <x:v>46312.90464122685</x:v>
      </x:c>
      <x:c r="B404" s="127" t="str">
        <x:v>183427481093174</x:v>
      </x:c>
      <x:c r="C404" t="str">
        <x:v>BUY</x:v>
      </x:c>
      <x:c r="D404" s="104" t="n">
        <x:v>0.75</x:v>
      </x:c>
      <x:c r="E404" s="104" t="n">
        <x:v>78.191</x:v>
      </x:c>
      <x:c r="F404" s="103" t="n">
        <x:f>D404*E404</x:f>
        <x:v>58.64325</x:v>
      </x:c>
      <x:c r="G404" t="n">
        <x:v>21</x:v>
      </x:c>
      <x:c r="H404" s="127" t="str">
        <x:v>48102993.3047392294</x:v>
      </x:c>
      <x:c r="I404" s="127" t="str">
        <x:v>0x0000000000000000000000000000000000000000000000000000000000000000</x:v>
      </x:c>
      <x:c r="J404" s="127" t="str">
        <x:v>577804489599</x:v>
      </x:c>
    </x:row>
    <x:row r="405">
      <x:c r="A405" s="126" t="n">
        <x:v>46312.90678370371</x:v>
      </x:c>
      <x:c r="B405" s="127" t="str">
        <x:v>1104367677730901</x:v>
      </x:c>
      <x:c r="C405" t="str">
        <x:v>BUY</x:v>
      </x:c>
      <x:c r="D405" s="104" t="n">
        <x:v>6.36</x:v>
      </x:c>
      <x:c r="E405" s="104" t="n">
        <x:v>78.341</x:v>
      </x:c>
      <x:c r="F405" s="103" t="n">
        <x:f>D405*E405</x:f>
        <x:v>498.24876</x:v>
      </x:c>
      <x:c r="G405" t="n">
        <x:v>21</x:v>
      </x:c>
      <x:c r="H405" s="127" t="str">
        <x:v>48102994.0547392294</x:v>
      </x:c>
      <x:c r="I405" s="127" t="str">
        <x:v>0xdcd8a61116c12a45de520446c915ee0204d70103b1c4491780a15163d5c50430</x:v>
      </x:c>
      <x:c r="J405" s="127" t="str">
        <x:v>577807288452</x:v>
      </x:c>
    </x:row>
    <x:row r="406">
      <x:c r="A406" s="126" t="n">
        <x:v>46312.90678370371</x:v>
      </x:c>
      <x:c r="B406" s="127" t="str">
        <x:v>39748229467630</x:v>
      </x:c>
      <x:c r="C406" t="str">
        <x:v>BUY</x:v>
      </x:c>
      <x:c r="D406" s="104" t="n">
        <x:v>12.72</x:v>
      </x:c>
      <x:c r="E406" s="104" t="n">
        <x:v>78.341</x:v>
      </x:c>
      <x:c r="F406" s="103" t="n">
        <x:f>D406*E406</x:f>
        <x:v>996.49752</x:v>
      </x:c>
      <x:c r="G406" t="n">
        <x:v>21</x:v>
      </x:c>
      <x:c r="H406" s="127" t="str">
        <x:v>48103000.4147392288</x:v>
      </x:c>
      <x:c r="I406" s="127" t="str">
        <x:v>0x8b7b8c3bb3103d9d8cf50446c915ee0204d701044e135c6f2f44378e72141788</x:v>
      </x:c>
      <x:c r="J406" s="127" t="str">
        <x:v>577807288452</x:v>
      </x:c>
    </x:row>
    <x:row r="407">
      <x:c r="A407" s="126" t="n">
        <x:v>46312.90678370371</x:v>
      </x:c>
      <x:c r="B407" s="127" t="str">
        <x:v>104281029338092</x:v>
      </x:c>
      <x:c r="C407" t="str">
        <x:v>BUY</x:v>
      </x:c>
      <x:c r="D407" s="104" t="n">
        <x:v>12.72</x:v>
      </x:c>
      <x:c r="E407" s="104" t="n">
        <x:v>78.341</x:v>
      </x:c>
      <x:c r="F407" s="103" t="n">
        <x:f>D407*E407</x:f>
        <x:v>996.49752</x:v>
      </x:c>
      <x:c r="G407" t="n">
        <x:v>21</x:v>
      </x:c>
      <x:c r="H407" s="127" t="str">
        <x:v>48103013.1347392276</x:v>
      </x:c>
      <x:c r="I407" s="127" t="str">
        <x:v>0x3a1e72664f6f50f53b980446c915ee0204d70105ea626fc7dde71db90e632adf</x:v>
      </x:c>
      <x:c r="J407" s="127" t="str">
        <x:v>577807288452</x:v>
      </x:c>
    </x:row>
    <x:row r="408">
      <x:c r="A408" s="126" t="n">
        <x:v>46312.90678370371</x:v>
      </x:c>
      <x:c r="B408" s="127" t="str">
        <x:v>513033981737864</x:v>
      </x:c>
      <x:c r="C408" t="str">
        <x:v>BUY</x:v>
      </x:c>
      <x:c r="D408" s="104" t="n">
        <x:v>47.18</x:v>
      </x:c>
      <x:c r="E408" s="104" t="n">
        <x:v>78.341</x:v>
      </x:c>
      <x:c r="F408" s="103" t="n">
        <x:f>D408*E408</x:f>
        <x:v>3696.1283799999997</x:v>
      </x:c>
      <x:c r="G408" t="n">
        <x:v>21</x:v>
      </x:c>
      <x:c r="H408" s="127" t="str">
        <x:v>48103025.8547392264</x:v>
      </x:c>
      <x:c r="I408" s="127" t="str">
        <x:v>0xcf3cc5cb8befe584d0b60446c915ee02052000b126e304567305711e4ae3bf6f</x:v>
      </x:c>
      <x:c r="J408" s="127" t="str">
        <x:v>577807288452</x:v>
      </x:c>
    </x:row>
    <x:row r="409">
      <x:c r="A409" s="126" t="n">
        <x:v>46312.90678837963</x:v>
      </x:c>
      <x:c r="B409" s="127" t="str">
        <x:v>984869749698372</x:v>
      </x:c>
      <x:c r="C409" t="str">
        <x:v>BUY</x:v>
      </x:c>
      <x:c r="D409" s="104" t="n">
        <x:v>47.03</x:v>
      </x:c>
      <x:c r="E409" s="104" t="n">
        <x:v>78.341</x:v>
      </x:c>
      <x:c r="F409" s="103" t="n">
        <x:f>D409*E409</x:f>
        <x:v>3684.3772299999996</x:v>
      </x:c>
      <x:c r="G409" t="n">
        <x:v>21</x:v>
      </x:c>
      <x:c r="H409" s="127" t="str">
        <x:v>48103073.0347392336</x:v>
      </x:c>
      <x:c r="I409" s="127" t="str">
        <x:v>0x86455f4231e00f7d87bf0446c915f40203e20027cce32e4f2a0e0a94f0e3e968</x:v>
      </x:c>
      <x:c r="J409" s="127" t="str">
        <x:v>577807288452</x:v>
      </x:c>
    </x:row>
    <x:row r="410">
      <x:c r="A410" s="126" t="n">
        <x:v>46312.90678837963</x:v>
      </x:c>
      <x:c r="B410" s="127" t="str">
        <x:v>469275449919286</x:v>
      </x:c>
      <x:c r="C410" t="str">
        <x:v>BUY</x:v>
      </x:c>
      <x:c r="D410" s="104" t="n">
        <x:v>1.63</x:v>
      </x:c>
      <x:c r="E410" s="104" t="n">
        <x:v>78.341</x:v>
      </x:c>
      <x:c r="F410" s="103" t="n">
        <x:f>D410*E410</x:f>
        <x:v>127.69582999999999</x:v>
      </x:c>
      <x:c r="G410" t="n">
        <x:v>21</x:v>
      </x:c>
      <x:c r="H410" s="127" t="str">
        <x:v>48103120.0647392273</x:v>
      </x:c>
      <x:c r="I410" s="127" t="str">
        <x:v>0x570381d1af95a703587d0446c915f402097500b74a98c5d5facc2d246e9980ed</x:v>
      </x:c>
      <x:c r="J410" s="127" t="str">
        <x:v>577807288452</x:v>
      </x:c>
    </x:row>
    <x:row r="411">
      <x:c r="A411" s="126" t="n">
        <x:v>46312.908666979165</x:v>
      </x:c>
      <x:c r="B411" s="127" t="str">
        <x:v>731597158568376</x:v>
      </x:c>
      <x:c r="C411" t="str">
        <x:v>BUY</x:v>
      </x:c>
      <x:c r="D411" s="104" t="n">
        <x:v>39.22</x:v>
      </x:c>
      <x:c r="E411" s="104" t="n">
        <x:v>78.365</x:v>
      </x:c>
      <x:c r="F411" s="103" t="n">
        <x:f>D411*E411</x:f>
        <x:v>3073.4752999999996</x:v>
      </x:c>
      <x:c r="G411" t="n">
        <x:v>21</x:v>
      </x:c>
      <x:c r="H411" s="127" t="str">
        <x:v>48103121.69473923</x:v>
      </x:c>
      <x:c r="I411" s="127" t="str">
        <x:v>0xaf54101dacfb8d3fb0cd0446c91e78020827000347feac11531cbb706bff672a</x:v>
      </x:c>
      <x:c r="J411" s="127" t="str">
        <x:v>577809772195</x:v>
      </x:c>
    </x:row>
    <x:row r="412">
      <x:c r="A412" s="126" t="n">
        <x:v>46312.908666979165</x:v>
      </x:c>
      <x:c r="B412" s="127" t="str">
        <x:v>883552122337407</x:v>
      </x:c>
      <x:c r="C412" t="str">
        <x:v>BUY</x:v>
      </x:c>
      <x:c r="D412" s="104" t="n">
        <x:v>14.96</x:v>
      </x:c>
      <x:c r="E412" s="104" t="n">
        <x:v>78.365</x:v>
      </x:c>
      <x:c r="F412" s="103" t="n">
        <x:f>D412*E412</x:f>
        <x:v>1172.3404</x:v>
      </x:c>
      <x:c r="G412" t="n">
        <x:v>21</x:v>
      </x:c>
      <x:c r="H412" s="127" t="str">
        <x:v>48103160.9147392288</x:v>
      </x:c>
      <x:c r="I412" s="127" t="str">
        <x:v>0xc7ce73eef9af54b2c9480446c91e7802082a00d494a273846b971f41b8a32e9d</x:v>
      </x:c>
      <x:c r="J412" s="127" t="str">
        <x:v>577809772195</x:v>
      </x:c>
    </x:row>
    <x:row r="413">
      <x:c r="A413" s="126" t="n">
        <x:v>46312.908666979165</x:v>
      </x:c>
      <x:c r="B413" s="127" t="str">
        <x:v>321386050012621</x:v>
      </x:c>
      <x:c r="C413" t="str">
        <x:v>BUY</x:v>
      </x:c>
      <x:c r="D413" s="104" t="n">
        <x:v>51.83</x:v>
      </x:c>
      <x:c r="E413" s="104" t="n">
        <x:v>78.365</x:v>
      </x:c>
      <x:c r="F413" s="103" t="n">
        <x:f>D413*E413</x:f>
        <x:v>4061.65795</x:v>
      </x:c>
      <x:c r="G413" t="n">
        <x:v>21</x:v>
      </x:c>
      <x:c r="H413" s="127" t="str">
        <x:v>48103175.8747392297</x:v>
      </x:c>
      <x:c r="I413" s="127" t="str">
        <x:v>0xe048d7c046531c25e1c20446c91e7802082d00a5e1563af7841183130556f610</x:v>
      </x:c>
      <x:c r="J413" s="127" t="str">
        <x:v>577809772195</x:v>
      </x:c>
    </x:row>
    <x:row r="414">
      <x:c r="A414" s="126" t="n">
        <x:v>46312.908666979165</x:v>
      </x:c>
      <x:c r="B414" s="127" t="str">
        <x:v>514238059632945</x:v>
      </x:c>
      <x:c r="C414" t="str">
        <x:v>BUY</x:v>
      </x:c>
      <x:c r="D414" s="104" t="n">
        <x:v>18.39</x:v>
      </x:c>
      <x:c r="E414" s="104" t="n">
        <x:v>78.365</x:v>
      </x:c>
      <x:c r="F414" s="103" t="n">
        <x:f>D414*E414</x:f>
        <x:v>1441.1323499999999</x:v>
      </x:c>
      <x:c r="G414" t="n">
        <x:v>21</x:v>
      </x:c>
      <x:c r="H414" s="127" t="str">
        <x:v>48103227.7047392279</x:v>
      </x:c>
      <x:c r="I414" s="127" t="str">
        <x:v>0x931c4e5b5fe45ea194960446c91e7802082e0040fae77d7336e4f9ae1ee8388c</x:v>
      </x:c>
      <x:c r="J414" s="127" t="str">
        <x:v>577809772195</x:v>
      </x:c>
    </x:row>
    <x:row r="415">
      <x:c r="A415" s="126" t="n">
        <x:v>46312.908666979165</x:v>
      </x:c>
      <x:c r="B415" s="127" t="str">
        <x:v>488689468092055</x:v>
      </x:c>
      <x:c r="C415" t="str">
        <x:v>BUY</x:v>
      </x:c>
      <x:c r="D415" s="104" t="n">
        <x:v>3.2</x:v>
      </x:c>
      <x:c r="E415" s="104" t="n">
        <x:v>78.365</x:v>
      </x:c>
      <x:c r="F415" s="103" t="n">
        <x:f>D415*E415</x:f>
        <x:v>250.768</x:v>
      </x:c>
      <x:c r="G415" t="n">
        <x:v>21</x:v>
      </x:c>
      <x:c r="H415" s="127" t="str">
        <x:v>48103246.0947392285</x:v>
      </x:c>
      <x:c r="I415" s="127" t="str">
        <x:v>0x45efc4f67975a11d47690446c91e7802082f00dc1478bfefe9b8704938797b07</x:v>
      </x:c>
      <x:c r="J415" s="127" t="str">
        <x:v>577809772195</x:v>
      </x:c>
    </x:row>
    <x:row r="416">
      <x:c r="A416" s="126" t="n">
        <x:v>46312.91144177083</x:v>
      </x:c>
      <x:c r="B416" s="127" t="str">
        <x:v>475538703427407</x:v>
      </x:c>
      <x:c r="C416" t="str">
        <x:v>BUY</x:v>
      </x:c>
      <x:c r="D416" s="104" t="n">
        <x:v>6.29</x:v>
      </x:c>
      <x:c r="E416" s="104" t="n">
        <x:v>78.23</x:v>
      </x:c>
      <x:c r="F416" s="103" t="n">
        <x:f>D416*E416</x:f>
        <x:v>492.0667</x:v>
      </x:c>
      <x:c r="G416" t="n">
        <x:v>21</x:v>
      </x:c>
      <x:c r="H416" s="127" t="str">
        <x:v>48103249.2947392315</x:v>
      </x:c>
      <x:c r="I416" s="127" t="str">
        <x:v>0x52c378ebef2bde7c543d0446c92bbf02029f00d18a2efd4ef68c243eae2fb866</x:v>
      </x:c>
      <x:c r="J416" s="127" t="str">
        <x:v>577813303051</x:v>
      </x:c>
    </x:row>
    <x:row r="417">
      <x:c r="A417" s="126" t="n">
        <x:v>46312.91144177083</x:v>
      </x:c>
      <x:c r="B417" s="127" t="str">
        <x:v>114750660218777</x:v>
      </x:c>
      <x:c r="C417" t="str">
        <x:v>BUY</x:v>
      </x:c>
      <x:c r="D417" s="104" t="n">
        <x:v>6.29</x:v>
      </x:c>
      <x:c r="E417" s="104" t="n">
        <x:v>78.23</x:v>
      </x:c>
      <x:c r="F417" s="103" t="n">
        <x:f>D417*E417</x:f>
        <x:v>492.0667</x:v>
      </x:c>
      <x:c r="G417" t="n">
        <x:v>21</x:v>
      </x:c>
      <x:c r="H417" s="127" t="str">
        <x:v>48103255.5847392306</x:v>
      </x:c>
      <x:c r="I417" s="127" t="str">
        <x:v>0x01665f168b7af1d402e00446c92bbf02029f0101267e10a6a52f0a694a7ecbbe</x:v>
      </x:c>
      <x:c r="J417" s="127" t="str">
        <x:v>577813303051</x:v>
      </x:c>
    </x:row>
    <x:row r="418">
      <x:c r="A418" s="126" t="n">
        <x:v>46312.91144177083</x:v>
      </x:c>
      <x:c r="B418" s="127" t="str">
        <x:v>586745954447018</x:v>
      </x:c>
      <x:c r="C418" t="str">
        <x:v>BUY</x:v>
      </x:c>
      <x:c r="D418" s="104" t="n">
        <x:v>6.29</x:v>
      </x:c>
      <x:c r="E418" s="104" t="n">
        <x:v>78.23</x:v>
      </x:c>
      <x:c r="F418" s="103" t="n">
        <x:f>D418*E418</x:f>
        <x:v>492.0667</x:v>
      </x:c>
      <x:c r="G418" t="n">
        <x:v>21</x:v>
      </x:c>
      <x:c r="H418" s="127" t="str">
        <x:v>48103261.8747392297</x:v>
      </x:c>
      <x:c r="I418" s="127" t="str">
        <x:v>0xb009454127ca052bb1830446c92bbf02029f0102c2cd23fd53d1f093e6cddf16</x:v>
      </x:c>
      <x:c r="J418" s="127" t="str">
        <x:v>577813303051</x:v>
      </x:c>
    </x:row>
    <x:row r="419">
      <x:c r="A419" s="126" t="n">
        <x:v>46312.91144177083</x:v>
      </x:c>
      <x:c r="B419" s="127" t="str">
        <x:v>342366488045852</x:v>
      </x:c>
      <x:c r="C419" t="str">
        <x:v>BUY</x:v>
      </x:c>
      <x:c r="D419" s="104" t="n">
        <x:v>66.87</x:v>
      </x:c>
      <x:c r="E419" s="104" t="n">
        <x:v>78.23</x:v>
      </x:c>
      <x:c r="F419" s="103" t="n">
        <x:f>D419*E419</x:f>
        <x:v>5231.240100000001</x:v>
      </x:c>
      <x:c r="G419" t="n">
        <x:v>21</x:v>
      </x:c>
      <x:c r="H419" s="127" t="str">
        <x:v>48103268.1647392288</x:v>
      </x:c>
      <x:c r="I419" s="127" t="str">
        <x:v>0x9c32a45fd53734d59dac0446c92bbf0202a80045703a53a73ffb4fb2943b0ec0</x:v>
      </x:c>
      <x:c r="J419" s="127" t="str">
        <x:v>577813303051</x:v>
      </x:c>
    </x:row>
    <x:row r="420">
      <x:c r="A420" s="126" t="n">
        <x:v>46312.91144177083</x:v>
      </x:c>
      <x:c r="B420" s="127" t="str">
        <x:v>411823340901571</x:v>
      </x:c>
      <x:c r="C420" t="str">
        <x:v>BUY</x:v>
      </x:c>
      <x:c r="D420" s="104" t="n">
        <x:v>32.53</x:v>
      </x:c>
      <x:c r="E420" s="104" t="n">
        <x:v>78.23</x:v>
      </x:c>
      <x:c r="F420" s="103" t="n">
        <x:f>D420*E420</x:f>
        <x:v>2544.8219000000004</x:v>
      </x:c>
      <x:c r="G420" t="n">
        <x:v>21</x:v>
      </x:c>
      <x:c r="H420" s="127" t="str">
        <x:v>48103335.0347392336</x:v>
      </x:c>
      <x:c r="I420" s="127" t="str">
        <x:v>0x4f061afaeec87751507f0446c92bbf0202a900e089cb9623f2cec64dadcc513b</x:v>
      </x:c>
      <x:c r="J420" s="127" t="str">
        <x:v>577813303051</x:v>
      </x:c>
    </x:row>
    <x:row r="421">
      <x:c r="A421" s="126" t="n">
        <x:v>46312.91144177083</x:v>
      </x:c>
      <x:c r="B421" s="127" t="str">
        <x:v>51882603438704</x:v>
      </x:c>
      <x:c r="C421" t="str">
        <x:v>BUY</x:v>
      </x:c>
      <x:c r="D421" s="104" t="n">
        <x:v>9.55</x:v>
      </x:c>
      <x:c r="E421" s="104" t="n">
        <x:v>78.23</x:v>
      </x:c>
      <x:c r="F421" s="103" t="n">
        <x:f>D421*E421</x:f>
        <x:v>747.0965000000001</x:v>
      </x:c>
      <x:c r="G421" t="n">
        <x:v>21</x:v>
      </x:c>
      <x:c r="H421" s="127" t="str">
        <x:v>48103367.5647392273</x:v>
      </x:c>
      <x:c r="I421" s="127" t="str">
        <x:v>0x01d991960859b9cd03530446c92bbf0202aa007ba35cd89fa5a23ce8c75d93b7</x:v>
      </x:c>
      <x:c r="J421" s="127" t="str">
        <x:v>577813303051</x:v>
      </x:c>
    </x:row>
    <x:row r="422">
      <x:c r="A422" s="126" t="n">
        <x:v>46312.91537052083</x:v>
      </x:c>
      <x:c r="B422" s="127" t="str">
        <x:v>705707714225925</x:v>
      </x:c>
      <x:c r="C422" t="str">
        <x:v>BUY</x:v>
      </x:c>
      <x:c r="D422" s="104" t="n">
        <x:v>1</x:v>
      </x:c>
      <x:c r="E422" s="104" t="n">
        <x:v>77.956</x:v>
      </x:c>
      <x:c r="F422" s="103" t="n">
        <x:f>D422*E422</x:f>
        <x:v>77.956</x:v>
      </x:c>
      <x:c r="G422" t="n">
        <x:v>21</x:v>
      </x:c>
      <x:c r="H422" s="127" t="str">
        <x:v>48103377.1147392318</x:v>
      </x:c>
      <x:c r="I422" s="127" t="str">
        <x:v>0x0000000000000000000000000000000000000000000000000000000000000000</x:v>
      </x:c>
      <x:c r="J422" s="127" t="str">
        <x:v>577817816344</x:v>
      </x:c>
    </x:row>
    <x:row r="423">
      <x:c r="A423" s="126" t="n">
        <x:v>46312.91540513889</x:v>
      </x:c>
      <x:c r="B423" s="127" t="str">
        <x:v>694974425622424</x:v>
      </x:c>
      <x:c r="C423" t="str">
        <x:v>BUY</x:v>
      </x:c>
      <x:c r="D423" s="104" t="n">
        <x:v>0.74</x:v>
      </x:c>
      <x:c r="E423" s="104" t="n">
        <x:v>77.951</x:v>
      </x:c>
      <x:c r="F423" s="103" t="n">
        <x:f>D423*E423</x:f>
        <x:v>57.68373999999999</x:v>
      </x:c>
      <x:c r="G423" t="n">
        <x:v>21</x:v>
      </x:c>
      <x:c r="H423" s="127" t="str">
        <x:v>48103378.1147392318</x:v>
      </x:c>
      <x:c r="I423" s="127" t="str">
        <x:v>0x0000000000000000000000000000000000000000000000000000000000000000</x:v>
      </x:c>
      <x:c r="J423" s="127" t="str">
        <x:v>577817846470</x:v>
      </x:c>
    </x:row>
    <x:row r="424">
      <x:c r="A424" s="126" t="n">
        <x:v>46312.91549540509</x:v>
      </x:c>
      <x:c r="B424" s="127" t="str">
        <x:v>175667991141792</x:v>
      </x:c>
      <x:c r="C424" t="str">
        <x:v>BUY</x:v>
      </x:c>
      <x:c r="D424" s="104" t="n">
        <x:v>7.47</x:v>
      </x:c>
      <x:c r="E424" s="104" t="n">
        <x:v>77.944</x:v>
      </x:c>
      <x:c r="F424" s="103" t="n">
        <x:f>D424*E424</x:f>
        <x:v>582.24168</x:v>
      </x:c>
      <x:c r="G424" t="n">
        <x:v>21</x:v>
      </x:c>
      <x:c r="H424" s="127" t="str">
        <x:v>48103378.8547392264</x:v>
      </x:c>
      <x:c r="I424" s="127" t="str">
        <x:v>0x3d631e42b4fc04543edc0446c93f05020b2600284fff2326e12bc99573ffde3e</x:v>
      </x:c>
      <x:c r="J424" s="127" t="str">
        <x:v>577817943433</x:v>
      </x:c>
    </x:row>
    <x:row r="425">
      <x:c r="A425" s="126" t="n">
        <x:v>46312.91549540509</x:v>
      </x:c>
      <x:c r="B425" s="127" t="str">
        <x:v>456185759098063</x:v>
      </x:c>
      <x:c r="C425" t="str">
        <x:v>BUY</x:v>
      </x:c>
      <x:c r="D425" s="104" t="n">
        <x:v>7.47</x:v>
      </x:c>
      <x:c r="E425" s="104" t="n">
        <x:v>77.944</x:v>
      </x:c>
      <x:c r="F425" s="103" t="n">
        <x:f>D425*E425</x:f>
        <x:v>582.24168</x:v>
      </x:c>
      <x:c r="G425" t="n">
        <x:v>21</x:v>
      </x:c>
      <x:c r="H425" s="127" t="str">
        <x:v>48103386.3247392327</x:v>
      </x:c>
      <x:c r="I425" s="127" t="str">
        <x:v>0xf03694ddce8d46cff1b00446c93f05020b2700c3698065a293ff40308d8120ba</x:v>
      </x:c>
      <x:c r="J425" s="127" t="str">
        <x:v>577817943433</x:v>
      </x:c>
    </x:row>
    <x:row r="426">
      <x:c r="A426" s="126" t="n">
        <x:v>46312.91549659722</x:v>
      </x:c>
      <x:c r="B426" s="127" t="str">
        <x:v>988448219374959</x:v>
      </x:c>
      <x:c r="C426" t="str">
        <x:v>BUY</x:v>
      </x:c>
      <x:c r="D426" s="104" t="n">
        <x:v>7.47</x:v>
      </x:c>
      <x:c r="E426" s="104" t="n">
        <x:v>77.944</x:v>
      </x:c>
      <x:c r="F426" s="103" t="n">
        <x:f>D426*E426</x:f>
        <x:v>582.24168</x:v>
      </x:c>
      <x:c r="G426" t="n">
        <x:v>21</x:v>
      </x:c>
      <x:c r="H426" s="127" t="str">
        <x:v>48103393.7947392315</x:v>
      </x:c>
      <x:c r="I426" s="127" t="str">
        <x:v>0x7f9737dd330bf5d081100446c93f060206ea00c2ce0f14a2235fe32ff20fcfbb</x:v>
      </x:c>
      <x:c r="J426" s="127" t="str">
        <x:v>577817943433</x:v>
      </x:c>
    </x:row>
    <x:row r="427">
      <x:c r="A427" s="126" t="n">
        <x:v>46312.91552163194</x:v>
      </x:c>
      <x:c r="B427" s="127" t="str">
        <x:v>915008837355632</x:v>
      </x:c>
      <x:c r="C427" t="str">
        <x:v>BUY</x:v>
      </x:c>
      <x:c r="D427" s="104" t="n">
        <x:v>128.3</x:v>
      </x:c>
      <x:c r="E427" s="104" t="n">
        <x:v>77.937</x:v>
      </x:c>
      <x:c r="F427" s="103" t="n">
        <x:f>D427*E427</x:f>
        <x:v>9999.3171</x:v>
      </x:c>
      <x:c r="G427" t="n">
        <x:v>21</x:v>
      </x:c>
      <x:c r="H427" s="127" t="str">
        <x:v>48103401.2647392303</x:v>
      </x:c>
      <x:c r="I427" s="127" t="str">
        <x:v>0x0000000000000000000000000000000000000000000000000000000000000000</x:v>
      </x:c>
      <x:c r="J427" s="127" t="str">
        <x:v>577817989485</x:v>
      </x:c>
    </x:row>
    <x:row r="428">
      <x:c r="A428" s="126" t="n">
        <x:v>46312.91914171296</x:v>
      </x:c>
      <x:c r="B428" s="127" t="str">
        <x:v>779008685513596</x:v>
      </x:c>
      <x:c r="C428" t="str">
        <x:v>BUY</x:v>
      </x:c>
      <x:c r="D428" s="104" t="n">
        <x:v>128.01</x:v>
      </x:c>
      <x:c r="E428" s="104" t="n">
        <x:v>78.113</x:v>
      </x:c>
      <x:c r="F428" s="103" t="n">
        <x:f>D428*E428</x:f>
        <x:v>9999.24513</x:v>
      </x:c>
      <x:c r="G428" t="n">
        <x:v>22</x:v>
      </x:c>
      <x:c r="H428" s="127" t="str">
        <x:v>48103529.5647392273</x:v>
      </x:c>
      <x:c r="I428" s="127" t="str">
        <x:v>0xf7e5bba90f043a06f95f0446c94ffe0203d2008eaa0758d99bae66fbce0813f1</x:v>
      </x:c>
      <x:c r="J428" s="127" t="str">
        <x:v>577823766678</x:v>
      </x:c>
    </x:row>
    <x:row r="429">
      <x:c r="A429" s="126" t="n">
        <x:v>46312.925405138885</x:v>
      </x:c>
      <x:c r="B429" s="127" t="str">
        <x:v>196649083800299</x:v>
      </x:c>
      <x:c r="C429" t="str">
        <x:v>BUY</x:v>
      </x:c>
      <x:c r="D429" s="104" t="n">
        <x:v>0.06</x:v>
      </x:c>
      <x:c r="E429" s="104" t="n">
        <x:v>77.796</x:v>
      </x:c>
      <x:c r="F429" s="103" t="n">
        <x:f>D429*E429</x:f>
        <x:v>4.66776</x:v>
      </x:c>
      <x:c r="G429" t="n">
        <x:v>22</x:v>
      </x:c>
      <x:c r="H429" s="127" t="str">
        <x:v>48103657.5747392327</x:v>
      </x:c>
      <x:c r="I429" s="127" t="str">
        <x:v>0x0000000000000000000000000000000000000000000000000000000000000000</x:v>
      </x:c>
      <x:c r="J429" s="127" t="str">
        <x:v>577831065062</x:v>
      </x:c>
    </x:row>
    <x:row r="430">
      <x:c r="A430" s="126" t="n">
        <x:v>46312.92593758102</x:v>
      </x:c>
      <x:c r="B430" s="127" t="str">
        <x:v>362712144053771</x:v>
      </x:c>
      <x:c r="C430" t="str">
        <x:v>BUY</x:v>
      </x:c>
      <x:c r="D430" s="104" t="n">
        <x:v>128.21</x:v>
      </x:c>
      <x:c r="E430" s="104" t="n">
        <x:v>77.994</x:v>
      </x:c>
      <x:c r="F430" s="103" t="n">
        <x:f>D430*E430</x:f>
        <x:v>9999.61074</x:v>
      </x:c>
      <x:c r="G430" t="n">
        <x:v>22</x:v>
      </x:c>
      <x:c r="H430" s="127" t="str">
        <x:v>48103657.6347392276</x:v>
      </x:c>
      <x:c r="I430" s="127" t="str">
        <x:v>0x0000000000000000000000000000000000000000000000000000000000000000</x:v>
      </x:c>
      <x:c r="J430" s="127" t="str">
        <x:v>577831767077</x:v>
      </x:c>
    </x:row>
    <x:row r="431">
      <x:c r="A431" s="126" t="n">
        <x:v>46312.93130818287</x:v>
      </x:c>
      <x:c r="B431" s="127" t="str">
        <x:v>1020110973370104</x:v>
      </x:c>
      <x:c r="C431" t="str">
        <x:v>BUY</x:v>
      </x:c>
      <x:c r="D431" s="104" t="n">
        <x:v>0.69</x:v>
      </x:c>
      <x:c r="E431" s="104" t="n">
        <x:v>78.171</x:v>
      </x:c>
      <x:c r="F431" s="103" t="n">
        <x:f>D431*E431</x:f>
        <x:v>53.93799</x:v>
      </x:c>
      <x:c r="G431" t="n">
        <x:v>22</x:v>
      </x:c>
      <x:c r="H431" s="127" t="str">
        <x:v>48103785.8447392285</x:v>
      </x:c>
      <x:c r="I431" s="127" t="str">
        <x:v>0x0000000000000000000000000000000000000000000000000000000000000000</x:v>
      </x:c>
      <x:c r="J431" s="127" t="str">
        <x:v>577837366465</x:v>
      </x:c>
    </x:row>
    <x:row r="432">
      <x:c r="A432" s="126" t="n">
        <x:v>46312.93158056713</x:v>
      </x:c>
      <x:c r="B432" s="127" t="str">
        <x:v>84082915401059</x:v>
      </x:c>
      <x:c r="C432" t="str">
        <x:v>BUY</x:v>
      </x:c>
      <x:c r="D432" s="104" t="n">
        <x:v>12.44</x:v>
      </x:c>
      <x:c r="E432" s="104" t="n">
        <x:v>78.169</x:v>
      </x:c>
      <x:c r="F432" s="103" t="n">
        <x:f>D432*E432</x:f>
        <x:v>972.4223599999999</x:v>
      </x:c>
      <x:c r="G432" t="n">
        <x:v>22</x:v>
      </x:c>
      <x:c r="H432" s="127" t="str">
        <x:v>48103786.5347392336</x:v>
      </x:c>
      <x:c r="I432" s="127" t="str">
        <x:v>0x16cce047b7a3ea0d18460446c98a7802030a002d52a708dfba958b9a76a7c3f7</x:v>
      </x:c>
      <x:c r="J432" s="127" t="str">
        <x:v>577837629786</x:v>
      </x:c>
    </x:row>
    <x:row r="433">
      <x:c r="A433" s="126" t="n">
        <x:v>46312.932278935186</x:v>
      </x:c>
      <x:c r="B433" s="127" t="str">
        <x:v>656477114094302</x:v>
      </x:c>
      <x:c r="C433" t="str">
        <x:v>BUY</x:v>
      </x:c>
      <x:c r="D433" s="104" t="n">
        <x:v>16.53</x:v>
      </x:c>
      <x:c r="E433" s="104" t="n">
        <x:v>78.223</x:v>
      </x:c>
      <x:c r="F433" s="103" t="n">
        <x:f>D433*E433</x:f>
        <x:v>1293.02619</x:v>
      </x:c>
      <x:c r="G433" t="n">
        <x:v>22</x:v>
      </x:c>
      <x:c r="H433" s="127" t="str">
        <x:v>48103798.9747392312</x:v>
      </x:c>
      <x:c r="I433" s="127" t="str">
        <x:v>0xeedce7a970c66672f0560446c98daa0202f2008f0bc9854492a592fc2fca405d</x:v>
      </x:c>
      <x:c r="J433" s="127" t="str">
        <x:v>577838331905</x:v>
      </x:c>
    </x:row>
    <x:row r="434">
      <x:c r="A434" s="126" t="n">
        <x:v>46312.932278935186</x:v>
      </x:c>
      <x:c r="B434" s="127" t="str">
        <x:v>243113753081047</x:v>
      </x:c>
      <x:c r="C434" t="str">
        <x:v>BUY</x:v>
      </x:c>
      <x:c r="D434" s="104" t="n">
        <x:v>31.85</x:v>
      </x:c>
      <x:c r="E434" s="104" t="n">
        <x:v>78.223</x:v>
      </x:c>
      <x:c r="F434" s="103" t="n">
        <x:f>D434*E434</x:f>
        <x:v>2491.4025500000002</x:v>
      </x:c>
      <x:c r="G434" t="n">
        <x:v>22</x:v>
      </x:c>
      <x:c r="H434" s="127" t="str">
        <x:v>48103815.5047392324</x:v>
      </x:c>
      <x:c r="I434" s="127" t="str">
        <x:v>0x5483d4dfa3e8eb6a55fd0446c98daa0202f400c53eec0a3cf84c803262ecc554</x:v>
      </x:c>
      <x:c r="J434" s="127" t="str">
        <x:v>577838331905</x:v>
      </x:c>
    </x:row>
    <x:row r="435">
      <x:c r="A435" s="126" t="n">
        <x:v>46312.938196828705</x:v>
      </x:c>
      <x:c r="B435" s="127" t="str">
        <x:v>883479440153178</x:v>
      </x:c>
      <x:c r="C435" t="str">
        <x:v>BUY</x:v>
      </x:c>
      <x:c r="D435" s="104" t="n">
        <x:v>38.91</x:v>
      </x:c>
      <x:c r="E435" s="104" t="n">
        <x:v>78.143</x:v>
      </x:c>
      <x:c r="F435" s="103" t="n">
        <x:f>D435*E435</x:f>
        <x:v>3040.5441299999998</x:v>
      </x:c>
      <x:c r="G435" t="n">
        <x:v>22</x:v>
      </x:c>
      <x:c r="H435" s="127" t="str">
        <x:v>48103847.3547392264</x:v>
      </x:c>
      <x:c r="I435" s="127" t="str">
        <x:v>0x9e43aee7847891859fbd0446c9a8fa02045500cd1f7bb057420c5a3a437c6b70</x:v>
      </x:c>
      <x:c r="J435" s="127" t="str">
        <x:v>577843770860</x:v>
      </x:c>
    </x:row>
    <x:row r="436">
      <x:c r="A436" s="126" t="n">
        <x:v>46312.94127820602</x:v>
      </x:c>
      <x:c r="B436" s="127" t="str">
        <x:v>583858049926278</x:v>
      </x:c>
      <x:c r="C436" t="str">
        <x:v>BUY</x:v>
      </x:c>
      <x:c r="D436" s="104" t="n">
        <x:v>12.47</x:v>
      </x:c>
      <x:c r="E436" s="104" t="n">
        <x:v>78.208</x:v>
      </x:c>
      <x:c r="F436" s="103" t="n">
        <x:f>D436*E436</x:f>
        <x:v>975.25376</x:v>
      </x:c>
      <x:c r="G436" t="n">
        <x:v>22</x:v>
      </x:c>
      <x:c r="H436" s="127" t="str">
        <x:v>48103886.2647392303</x:v>
      </x:c>
      <x:c r="I436" s="127" t="str">
        <x:v>0xf471492c73fce4ccf5eb0446c9b79202031500120ef0039f9839f47f32f0beb7</x:v>
      </x:c>
      <x:c r="J436" s="127" t="str">
        <x:v>577846990685</x:v>
      </x:c>
    </x:row>
    <x:row r="437">
      <x:c r="A437" s="126" t="n">
        <x:v>46312.94219184028</x:v>
      </x:c>
      <x:c r="B437" s="127" t="str">
        <x:v>665444240425291</x:v>
      </x:c>
      <x:c r="C437" t="str">
        <x:v>BUY</x:v>
      </x:c>
      <x:c r="D437" s="104" t="n">
        <x:v>51.66</x:v>
      </x:c>
      <x:c r="E437" s="104" t="n">
        <x:v>78.177</x:v>
      </x:c>
      <x:c r="F437" s="103" t="n">
        <x:f>D437*E437</x:f>
        <x:v>4038.6238200000003</x:v>
      </x:c>
      <x:c r="G437" t="n">
        <x:v>22</x:v>
      </x:c>
      <x:c r="H437" s="127" t="str">
        <x:v>48103898.7347392291</x:v>
      </x:c>
      <x:c r="I437" s="127" t="str">
        <x:v>0xd642269c7b09ef3fd7bb0446c9bbc40203340082160d0e117a0ad1ef3a0dc92a</x:v>
      </x:c>
      <x:c r="J437" s="127" t="str">
        <x:v>577847774745</x:v>
      </x:c>
    </x:row>
    <x:row r="438">
      <x:c r="A438" s="126" t="n">
        <x:v>46312.94219184028</x:v>
      </x:c>
      <x:c r="B438" s="127" t="str">
        <x:v>1067297734309789</x:v>
      </x:c>
      <x:c r="C438" t="str">
        <x:v>BUY</x:v>
      </x:c>
      <x:c r="D438" s="104" t="n">
        <x:v>13.21</x:v>
      </x:c>
      <x:c r="E438" s="104" t="n">
        <x:v>78.177</x:v>
      </x:c>
      <x:c r="F438" s="103" t="n">
        <x:f>D438*E438</x:f>
        <x:v>1032.71817</x:v>
      </x:c>
      <x:c r="G438" t="n">
        <x:v>22</x:v>
      </x:c>
      <x:c r="H438" s="127" t="str">
        <x:v>48103950.394739233</x:v>
      </x:c>
      <x:c r="I438" s="127" t="str">
        <x:v>0x3be913d2ae2c74373d620446c9bbc402033600b8492f9309dfb1bf256d204e21</x:v>
      </x:c>
      <x:c r="J438" s="127" t="str">
        <x:v>577847774745</x:v>
      </x:c>
    </x:row>
    <x:row r="439">
      <x:c r="A439" s="126" t="n">
        <x:v>46312.94219184028</x:v>
      </x:c>
      <x:c r="B439" s="127" t="str">
        <x:v>409323763929393</x:v>
      </x:c>
      <x:c r="C439" t="str">
        <x:v>BUY</x:v>
      </x:c>
      <x:c r="D439" s="104" t="n">
        <x:v>13.21</x:v>
      </x:c>
      <x:c r="E439" s="104" t="n">
        <x:v>78.177</x:v>
      </x:c>
      <x:c r="F439" s="103" t="n">
        <x:f>D439*E439</x:f>
        <x:v>1032.71817</x:v>
      </x:c>
      <x:c r="G439" t="n">
        <x:v>22</x:v>
      </x:c>
      <x:c r="H439" s="127" t="str">
        <x:v>48103963.6047392264</x:v>
      </x:c>
      <x:c r="I439" s="127" t="str">
        <x:v>0xea8bf9fd4a7b878eec050446c9bbc40203360101e57ea6608e54a550097f6179</x:v>
      </x:c>
      <x:c r="J439" s="127" t="str">
        <x:v>577847774745</x:v>
      </x:c>
    </x:row>
    <x:row r="440">
      <x:c r="A440" s="126" t="n">
        <x:v>46312.94219184028</x:v>
      </x:c>
      <x:c r="B440" s="127" t="str">
        <x:v>301913507964704</x:v>
      </x:c>
      <x:c r="C440" t="str">
        <x:v>BUY</x:v>
      </x:c>
      <x:c r="D440" s="104" t="n">
        <x:v>13.21</x:v>
      </x:c>
      <x:c r="E440" s="104" t="n">
        <x:v>78.177</x:v>
      </x:c>
      <x:c r="F440" s="103" t="n">
        <x:f>D440*E440</x:f>
        <x:v>1032.71817</x:v>
      </x:c>
      <x:c r="G440" t="n">
        <x:v>22</x:v>
      </x:c>
      <x:c r="H440" s="127" t="str">
        <x:v>48103976.8147392273</x:v>
      </x:c>
      <x:c r="I440" s="127" t="str">
        <x:v>0x992ee027e6ca9ae69aa80446c9bbc4020336010281cdb9b83cf78b7aa5ce74d1</x:v>
      </x:c>
      <x:c r="J440" s="127" t="str">
        <x:v>577847774745</x:v>
      </x:c>
    </x:row>
    <x:row r="441">
      <x:c r="A441" s="126" t="n">
        <x:v>46312.94219184028</x:v>
      </x:c>
      <x:c r="B441" s="127" t="str">
        <x:v>401809856760546</x:v>
      </x:c>
      <x:c r="C441" t="str">
        <x:v>BUY</x:v>
      </x:c>
      <x:c r="D441" s="104" t="n">
        <x:v>13.21</x:v>
      </x:c>
      <x:c r="E441" s="104" t="n">
        <x:v>78.177</x:v>
      </x:c>
      <x:c r="F441" s="103" t="n">
        <x:f>D441*E441</x:f>
        <x:v>1032.71817</x:v>
      </x:c>
      <x:c r="G441" t="n">
        <x:v>22</x:v>
      </x:c>
      <x:c r="H441" s="127" t="str">
        <x:v>48103990.0247392282</x:v>
      </x:c>
      <x:c r="I441" s="127" t="str">
        <x:v>0xeebc8a6dc7bdb6b2f0360446c9bbc4020337005362b0d584928535c086b1909d</x:v>
      </x:c>
      <x:c r="J441" s="127" t="str">
        <x:v>577847774745</x:v>
      </x:c>
    </x:row>
    <x:row r="442">
      <x:c r="A442" s="126" t="n">
        <x:v>46312.94219184028</x:v>
      </x:c>
      <x:c r="B442" s="127" t="str">
        <x:v>857804085762860</x:v>
      </x:c>
      <x:c r="C442" t="str">
        <x:v>BUY</x:v>
      </x:c>
      <x:c r="D442" s="104" t="n">
        <x:v>13.21</x:v>
      </x:c>
      <x:c r="E442" s="104" t="n">
        <x:v>78.177</x:v>
      </x:c>
      <x:c r="F442" s="103" t="n">
        <x:f>D442*E442</x:f>
        <x:v>1032.71817</x:v>
      </x:c>
      <x:c r="G442" t="n">
        <x:v>22</x:v>
      </x:c>
      <x:c r="H442" s="127" t="str">
        <x:v>48104003.2347392291</x:v>
      </x:c>
      <x:c r="I442" s="127" t="str">
        <x:v>0x9d5f7098640cca0a9ed90446c9bbc40203370101ff0fe8dc41281beb2300a3f5</x:v>
      </x:c>
      <x:c r="J442" s="127" t="str">
        <x:v>577847774745</x:v>
      </x:c>
    </x:row>
    <x:row r="443">
      <x:c r="A443" s="126" t="n">
        <x:v>46312.94219184028</x:v>
      </x:c>
      <x:c r="B443" s="127" t="str">
        <x:v>1040108505505959</x:v>
      </x:c>
      <x:c r="C443" t="str">
        <x:v>BUY</x:v>
      </x:c>
      <x:c r="D443" s="104" t="n">
        <x:v>10.2</x:v>
      </x:c>
      <x:c r="E443" s="104" t="n">
        <x:v>78.177</x:v>
      </x:c>
      <x:c r="F443" s="103" t="n">
        <x:f>D443*E443</x:f>
        <x:v>797.4054</x:v>
      </x:c>
      <x:c r="G443" t="n">
        <x:v>22</x:v>
      </x:c>
      <x:c r="H443" s="127" t="str">
        <x:v>48104016.44473923</x:v>
      </x:c>
      <x:c r="I443" s="127" t="str">
        <x:v>0xa1900108e14ef92ea3090446c9bbc402033800ee7c4218004558ac5ba042d319</x:v>
      </x:c>
      <x:c r="J443" s="127" t="str">
        <x:v>577847774745</x:v>
      </x:c>
    </x:row>
    <x:row r="444">
      <x:c r="A444" s="126" t="n">
        <x:v>46312.95097103009</x:v>
      </x:c>
      <x:c r="B444" s="127" t="str">
        <x:v>811004645427198</x:v>
      </x:c>
      <x:c r="C444" t="str">
        <x:v>BUY</x:v>
      </x:c>
      <x:c r="D444" s="104" t="n">
        <x:v>84.35</x:v>
      </x:c>
      <x:c r="E444" s="104" t="n">
        <x:v>78.2</x:v>
      </x:c>
      <x:c r="F444" s="103" t="n">
        <x:f>D444*E444</x:f>
        <x:v>6596.17</x:v>
      </x:c>
      <x:c r="G444" t="n">
        <x:v>22</x:v>
      </x:c>
      <x:c r="H444" s="127" t="str">
        <x:v>48104026.644739233</x:v>
      </x:c>
      <x:c r="I444" s="127" t="str">
        <x:v>0xcb6578ff7559377accdf0446c9e5510202a000e5105c564c6f2e2452345d1165</x:v>
      </x:c>
      <x:c r="J444" s="127" t="str">
        <x:v>577855620828</x:v>
      </x:c>
    </x:row>
    <x:row r="445">
      <x:c r="A445" s="126" t="n">
        <x:v>46312.95097103009</x:v>
      </x:c>
      <x:c r="B445" s="127" t="str">
        <x:v>20670894059892</x:v>
      </x:c>
      <x:c r="C445" t="str">
        <x:v>BUY</x:v>
      </x:c>
      <x:c r="D445" s="104" t="n">
        <x:v>43.52</x:v>
      </x:c>
      <x:c r="E445" s="104" t="n">
        <x:v>78.2</x:v>
      </x:c>
      <x:c r="F445" s="103" t="n">
        <x:f>D445*E445</x:f>
        <x:v>3403.2640000000006</x:v>
      </x:c>
      <x:c r="G445" t="n">
        <x:v>22</x:v>
      </x:c>
      <x:c r="H445" s="127" t="str">
        <x:v>48104110.994739227</x:v>
      </x:c>
      <x:c r="I445" s="127" t="str">
        <x:v>0x7e38ef9a8eea79f67fb20446c9e5510202a1008029ed98c822019aed4dee53e1</x:v>
      </x:c>
      <x:c r="J445" s="127" t="str">
        <x:v>577855620828</x:v>
      </x:c>
    </x:row>
    <x:row r="446">
      <x:c r="A446" s="126" t="n">
        <x:v>46312.9615856713</x:v>
      </x:c>
      <x:c r="B446" s="127" t="str">
        <x:v>688020368037584</x:v>
      </x:c>
      <x:c r="C446" t="str">
        <x:v>BUY</x:v>
      </x:c>
      <x:c r="D446" s="104" t="n">
        <x:v>0.75</x:v>
      </x:c>
      <x:c r="E446" s="104" t="n">
        <x:v>78.083</x:v>
      </x:c>
      <x:c r="F446" s="103" t="n">
        <x:f>D446*E446</x:f>
        <x:v>58.56225</x:v>
      </x:c>
      <x:c r="G446" t="n">
        <x:v>23</x:v>
      </x:c>
      <x:c r="H446" s="127" t="str">
        <x:v>48104154.5147392303</x:v>
      </x:c>
      <x:c r="I446" s="127" t="str">
        <x:v>0x0000000000000000000000000000000000000000000000000000000000000000</x:v>
      </x:c>
      <x:c r="J446" s="127" t="str">
        <x:v>577864132561</x:v>
      </x:c>
    </x:row>
    <x:row r="447">
      <x:c r="A447" s="126" t="n">
        <x:v>46312.96167798611</x:v>
      </x:c>
      <x:c r="B447" s="127" t="str">
        <x:v>693763403640676</x:v>
      </x:c>
      <x:c r="C447" t="str">
        <x:v>BUY</x:v>
      </x:c>
      <x:c r="D447" s="104" t="n">
        <x:v>27.3</x:v>
      </x:c>
      <x:c r="E447" s="104" t="n">
        <x:v>78.075</x:v>
      </x:c>
      <x:c r="F447" s="103" t="n">
        <x:f>D447*E447</x:f>
        <x:v>2131.4475</x:v>
      </x:c>
      <x:c r="G447" t="n">
        <x:v>23</x:v>
      </x:c>
      <x:c r="H447" s="127" t="str">
        <x:v>48104155.2647392303</x:v>
      </x:c>
      <x:c r="I447" s="127" t="str">
        <x:v>0x85ef175b3a81676c87680446ca16f00205100040d584863e29b7c2adf9854157</x:v>
      </x:c>
      <x:c r="J447" s="127" t="str">
        <x:v>577864208382</x:v>
      </x:c>
    </x:row>
    <x:row r="448">
      <x:c r="A448" s="126" t="n">
        <x:v>46312.96167798611</x:v>
      </x:c>
      <x:c r="B448" s="127" t="str">
        <x:v>260203554940874</x:v>
      </x:c>
      <x:c r="C448" t="str">
        <x:v>BUY</x:v>
      </x:c>
      <x:c r="D448" s="104" t="n">
        <x:v>13.65</x:v>
      </x:c>
      <x:c r="E448" s="104" t="n">
        <x:v>78.075</x:v>
      </x:c>
      <x:c r="F448" s="103" t="n">
        <x:f>D448*E448</x:f>
        <x:v>1065.72375</x:v>
      </x:c>
      <x:c r="G448" t="n">
        <x:v>23</x:v>
      </x:c>
      <x:c r="H448" s="127" t="str">
        <x:v>48104182.5647392273</x:v>
      </x:c>
      <x:c r="I448" s="127" t="str">
        <x:v>0x3491fd85d6d07ac4360b0446ca16f0020510010171d39996d85aa8d895d454ae</x:v>
      </x:c>
      <x:c r="J448" s="127" t="str">
        <x:v>577864208382</x:v>
      </x:c>
    </x:row>
    <x:row r="449">
      <x:c r="A449" s="126" t="n">
        <x:v>46312.96167798611</x:v>
      </x:c>
      <x:c r="B449" s="127" t="str">
        <x:v>458164458730413</x:v>
      </x:c>
      <x:c r="C449" t="str">
        <x:v>BUY</x:v>
      </x:c>
      <x:c r="D449" s="104" t="n">
        <x:v>13.65</x:v>
      </x:c>
      <x:c r="E449" s="104" t="n">
        <x:v>78.075</x:v>
      </x:c>
      <x:c r="F449" s="103" t="n">
        <x:f>D449*E449</x:f>
        <x:v>1065.72375</x:v>
      </x:c>
      <x:c r="G449" t="n">
        <x:v>23</x:v>
      </x:c>
      <x:c r="H449" s="127" t="str">
        <x:v>48104196.2147392333</x:v>
      </x:c>
      <x:c r="I449" s="127" t="str">
        <x:v>0x38c28df65412a9e83a3c0446ca16f002051100dbef15c8badc8b3949131683d2</x:v>
      </x:c>
      <x:c r="J449" s="127" t="str">
        <x:v>577864208382</x:v>
      </x:c>
    </x:row>
    <x:row r="450">
      <x:c r="A450" s="126" t="n">
        <x:v>46312.96167798611</x:v>
      </x:c>
      <x:c r="B450" s="127" t="str">
        <x:v>756763381967711</x:v>
      </x:c>
      <x:c r="C450" t="str">
        <x:v>BUY</x:v>
      </x:c>
      <x:c r="D450" s="104" t="n">
        <x:v>33.07</x:v>
      </x:c>
      <x:c r="E450" s="104" t="n">
        <x:v>78.075</x:v>
      </x:c>
      <x:c r="F450" s="103" t="n">
        <x:f>D450*E450</x:f>
        <x:v>2581.94025</x:v>
      </x:c>
      <x:c r="G450" t="n">
        <x:v>23</x:v>
      </x:c>
      <x:c r="H450" s="127" t="str">
        <x:v>48104209.8647392318</x:v>
      </x:c>
      <x:c r="I450" s="127" t="str">
        <x:v>0x7903cfc2837327317a7d0446ca16f002057700a81e7646031ccc7b154277011c</x:v>
      </x:c>
      <x:c r="J450" s="127" t="str">
        <x:v>577864208382</x:v>
      </x:c>
    </x:row>
    <x:row r="451">
      <x:c r="A451" s="126" t="n">
        <x:v>46312.96167798611</x:v>
      </x:c>
      <x:c r="B451" s="127" t="str">
        <x:v>834362204694452</x:v>
      </x:c>
      <x:c r="C451" t="str">
        <x:v>BUY</x:v>
      </x:c>
      <x:c r="D451" s="104" t="n">
        <x:v>40.41</x:v>
      </x:c>
      <x:c r="E451" s="104" t="n">
        <x:v>78.075</x:v>
      </x:c>
      <x:c r="F451" s="103" t="n">
        <x:f>D451*E451</x:f>
        <x:v>3155.01075</x:v>
      </x:c>
      <x:c r="G451" t="n">
        <x:v>23</x:v>
      </x:c>
      <x:c r="H451" s="127" t="str">
        <x:v>48104242.9347392321</x:v>
      </x:c>
      <x:c r="I451" s="127" t="str">
        <x:v>0x4451aa2ee9b8312045cb0446ca16f002057b001484bb4ff2e81a5581a8bc0b0a</x:v>
      </x:c>
      <x:c r="J451" s="127" t="str">
        <x:v>577864208382</x:v>
      </x:c>
    </x:row>
    <x:row r="452">
      <x:c r="A452" s="126" t="n">
        <x:v>46312.970860347225</x:v>
      </x:c>
      <x:c r="B452" s="127" t="str">
        <x:v>1099533392514251</x:v>
      </x:c>
      <x:c r="C452" t="str">
        <x:v>BUY</x:v>
      </x:c>
      <x:c r="D452" s="104" t="n">
        <x:v>127.99</x:v>
      </x:c>
      <x:c r="E452" s="104" t="n">
        <x:v>78.131</x:v>
      </x:c>
      <x:c r="F452" s="103" t="n">
        <x:f>D452*E452</x:f>
        <x:v>9999.98669</x:v>
      </x:c>
      <x:c r="G452" t="n">
        <x:v>23</x:v>
      </x:c>
      <x:c r="H452" s="127" t="str">
        <x:v>48104283.3447392285</x:v>
      </x:c>
      <x:c r="I452" s="127" t="str">
        <x:v>0x745ef51d28a2a6f475d80446ca4281020cad0002c3a5c5c61827a06fe7a680df</x:v>
      </x:c>
      <x:c r="J452" s="127" t="str">
        <x:v>577871962839</x:v>
      </x:c>
    </x:row>
    <x:row r="453">
      <x:c r="A453" s="126" t="n">
        <x:v>46312.98123208333</x:v>
      </x:c>
      <x:c r="B453" s="127" t="str">
        <x:v>195473606918459</x:v>
      </x:c>
      <x:c r="C453" t="str">
        <x:v>BUY</x:v>
      </x:c>
      <x:c r="D453" s="104" t="n">
        <x:v>13.14</x:v>
      </x:c>
      <x:c r="E453" s="104" t="n">
        <x:v>77.721</x:v>
      </x:c>
      <x:c r="F453" s="103" t="n">
        <x:f>D453*E453</x:f>
        <x:v>1021.2539400000001</x:v>
      </x:c>
      <x:c r="G453" t="n">
        <x:v>23</x:v>
      </x:c>
      <x:c r="H453" s="127" t="str">
        <x:v>48104411.3347392306</x:v>
      </x:c>
      <x:c r="I453" s="127" t="str">
        <x:v>0xbb531c0d32dace62bccc0446ca72e602038f00f2cddded345f1bc75ff1dea84d</x:v>
      </x:c>
      <x:c r="J453" s="127" t="str">
        <x:v>577880223215</x:v>
      </x:c>
    </x:row>
    <x:row r="454">
      <x:c r="A454" s="126" t="n">
        <x:v>46312.98123208333</x:v>
      </x:c>
      <x:c r="B454" s="127" t="str">
        <x:v>595864706463709</x:v>
      </x:c>
      <x:c r="C454" t="str">
        <x:v>BUY</x:v>
      </x:c>
      <x:c r="D454" s="104" t="n">
        <x:v>13.33</x:v>
      </x:c>
      <x:c r="E454" s="104" t="n">
        <x:v>77.721</x:v>
      </x:c>
      <x:c r="F454" s="103" t="n">
        <x:f>D454*E454</x:f>
        <x:v>1036.0209300000001</x:v>
      </x:c>
      <x:c r="G454" t="n">
        <x:v>23</x:v>
      </x:c>
      <x:c r="H454" s="127" t="str">
        <x:v>48104424.4747392312</x:v>
      </x:c>
      <x:c r="I454" s="127" t="str">
        <x:v>0x6e2692a84c6c10de6fa00446ca72e6020390008de76f2fb011ef3dfb0b6feac9</x:v>
      </x:c>
      <x:c r="J454" s="127" t="str">
        <x:v>577880223215</x:v>
      </x:c>
    </x:row>
    <x:row r="455">
      <x:c r="A455" s="126" t="n">
        <x:v>46312.98123980324</x:v>
      </x:c>
      <x:c r="B455" s="127" t="str">
        <x:v>128900849237497</x:v>
      </x:c>
      <x:c r="C455" t="str">
        <x:v>BUY</x:v>
      </x:c>
      <x:c r="D455" s="104" t="n">
        <x:v>102.19</x:v>
      </x:c>
      <x:c r="E455" s="104" t="n">
        <x:v>77.721</x:v>
      </x:c>
      <x:c r="F455" s="103" t="n">
        <x:f>D455*E455</x:f>
        <x:v>7942.30899</x:v>
      </x:c>
      <x:c r="G455" t="n">
        <x:v>23</x:v>
      </x:c>
      <x:c r="H455" s="127" t="str">
        <x:v>48104437.8047392294</x:v>
      </x:c>
      <x:c r="I455" s="127" t="str">
        <x:v>0x0000000000000000000000000000000000000000000000000000000000000000</x:v>
      </x:c>
      <x:c r="J455" s="127" t="str">
        <x:v>577880223215</x:v>
      </x:c>
    </x:row>
    <x:row r="456">
      <x:c r="A456" s="126" t="n">
        <x:v>46312.994699965275</x:v>
      </x:c>
      <x:c r="B456" s="127" t="str">
        <x:v>666413861803466</x:v>
      </x:c>
      <x:c r="C456" t="str">
        <x:v>BUY</x:v>
      </x:c>
      <x:c r="D456" s="104" t="n">
        <x:v>56.27</x:v>
      </x:c>
      <x:c r="E456" s="104" t="n">
        <x:v>77.857</x:v>
      </x:c>
      <x:c r="F456" s="103" t="n">
        <x:f>D456*E456</x:f>
        <x:v>4381.01339</x:v>
      </x:c>
      <x:c r="G456" t="n">
        <x:v>23</x:v>
      </x:c>
      <x:c r="H456" s="127" t="str">
        <x:v>48104539.994739227</x:v>
      </x:c>
      <x:c r="I456" s="127" t="str">
        <x:v>0x0000000000000000000000000000000000000000000000000000000000000000</x:v>
      </x:c>
      <x:c r="J456" s="127" t="str">
        <x:v>577890916208</x:v>
      </x:c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24" hidden="0" customWidth="1"/>
    <x:col min="3" max="3" width="13" hidden="0" customWidth="1"/>
    <x:col min="4" max="4" width="19" hidden="0" customWidth="1"/>
    <x:col min="5" max="5" width="19" hidden="0" customWidth="1"/>
    <x:col min="6" max="6" width="23" hidden="0" customWidth="1"/>
  </x:cols>
  <x:sheetData>
    <x:row r="1" ht="30" customHeight="1">
      <x:c r="A1" s="101" t="str">
        <x:v>UTC timestamp</x:v>
      </x:c>
      <x:c r="B1" s="101" t="str">
        <x:v>Trade ID (text)</x:v>
      </x:c>
      <x:c r="C1" s="101" t="str">
        <x:v>Side</x:v>
      </x:c>
      <x:c r="D1" s="101" t="str">
        <x:v>Qty (HYPE)</x:v>
      </x:c>
      <x:c r="E1" s="101" t="str">
        <x:v>Price (USDC)</x:v>
      </x:c>
      <x:c r="F1" s="101" t="str">
        <x:v>Notional (USDC)</x:v>
      </x:c>
    </x:row>
    <x:row r="2">
      <x:c r="A2" s="126" t="n">
        <x:v>46313.00044</x:v>
      </x:c>
      <x:c r="B2" s="127" t="str">
        <x:v>780669424922655</x:v>
      </x:c>
      <x:c r="C2" t="str">
        <x:v>BUY</x:v>
      </x:c>
      <x:c r="D2" s="104" t="n">
        <x:v>78.53</x:v>
      </x:c>
      <x:c r="E2" s="104" t="n">
        <x:v>77.945</x:v>
      </x:c>
      <x:c r="F2" s="103" t="n">
        <x:f>D2*E2</x:f>
        <x:v>6121.02085</x:v>
      </x:c>
    </x:row>
    <x:row r="3">
      <x:c r="A3" s="126" t="n">
        <x:v>46313.00044</x:v>
      </x:c>
      <x:c r="B3" s="127" t="str">
        <x:v>189713372590943</x:v>
      </x:c>
      <x:c r="C3" t="str">
        <x:v>BUY</x:v>
      </x:c>
      <x:c r="D3" s="104" t="n">
        <x:v>0.99</x:v>
      </x:c>
      <x:c r="E3" s="104" t="n">
        <x:v>77.945</x:v>
      </x:c>
      <x:c r="F3" s="103" t="n">
        <x:f>D3*E3</x:f>
        <x:v>77.16555</x:v>
      </x:c>
    </x:row>
    <x:row r="4">
      <x:c r="A4" s="126" t="n">
        <x:v>46313.00669017361</x:v>
      </x:c>
      <x:c r="B4" s="127" t="str">
        <x:v>457379905048359</x:v>
      </x:c>
      <x:c r="C4" t="str">
        <x:v>BUY</x:v>
      </x:c>
      <x:c r="D4" s="104" t="n">
        <x:v>128.5</x:v>
      </x:c>
      <x:c r="E4" s="104" t="n">
        <x:v>77.815</x:v>
      </x:c>
      <x:c r="F4" s="103" t="n">
        <x:f>D4*E4</x:f>
        <x:v>9999.227499999999</x:v>
      </x:c>
    </x:row>
    <x:row r="5">
      <x:c r="A5" s="126" t="n">
        <x:v>46313.081774328704</x:v>
      </x:c>
      <x:c r="B5" s="127" t="str">
        <x:v>1117967610221790</x:v>
      </x:c>
      <x:c r="C5" t="str">
        <x:v>BUY</x:v>
      </x:c>
      <x:c r="D5" s="104" t="n">
        <x:v>22.05</x:v>
      </x:c>
      <x:c r="E5" s="104" t="n">
        <x:v>78.629</x:v>
      </x:c>
      <x:c r="F5" s="103" t="n">
        <x:f>D5*E5</x:f>
        <x:v>1733.7694500000002</x:v>
      </x:c>
    </x:row>
    <x:row r="6">
      <x:c r="A6" s="126" t="n">
        <x:v>46313.081774328704</x:v>
      </x:c>
      <x:c r="B6" s="127" t="str">
        <x:v>859083531264451</x:v>
      </x:c>
      <x:c r="C6" t="str">
        <x:v>BUY</x:v>
      </x:c>
      <x:c r="D6" s="104" t="n">
        <x:v>77.14</x:v>
      </x:c>
      <x:c r="E6" s="104" t="n">
        <x:v>78.629</x:v>
      </x:c>
      <x:c r="F6" s="103" t="n">
        <x:f>D6*E6</x:f>
        <x:v>6065.44106</x:v>
      </x:c>
    </x:row>
    <x:row r="7">
      <x:c r="A7" s="126" t="n">
        <x:v>46313.081774328704</x:v>
      </x:c>
      <x:c r="B7" s="127" t="str">
        <x:v>570346729253975</x:v>
      </x:c>
      <x:c r="C7" t="str">
        <x:v>BUY</x:v>
      </x:c>
      <x:c r="D7" s="104" t="n">
        <x:v>14.08</x:v>
      </x:c>
      <x:c r="E7" s="104" t="n">
        <x:v>78.629</x:v>
      </x:c>
      <x:c r="F7" s="103" t="n">
        <x:f>D7*E7</x:f>
        <x:v>1107.09632</x:v>
      </x:c>
    </x:row>
    <x:row r="8">
      <x:c r="A8" s="126" t="n">
        <x:v>46313.081774328704</x:v>
      </x:c>
      <x:c r="B8" s="127" t="str">
        <x:v>951916214553581</x:v>
      </x:c>
      <x:c r="C8" t="str">
        <x:v>BUY</x:v>
      </x:c>
      <x:c r="D8" s="104" t="n">
        <x:v>13.9</x:v>
      </x:c>
      <x:c r="E8" s="104" t="n">
        <x:v>78.629</x:v>
      </x:c>
      <x:c r="F8" s="103" t="n">
        <x:f>D8*E8</x:f>
        <x:v>1092.9431000000002</x:v>
      </x:c>
    </x:row>
    <x:row r="9">
      <x:c r="A9" s="126" t="n">
        <x:v>46313.081815729165</x:v>
      </x:c>
      <x:c r="B9" s="127" t="str">
        <x:v>266488895405498</x:v>
      </x:c>
      <x:c r="C9" t="str">
        <x:v>BUY</x:v>
      </x:c>
      <x:c r="D9" s="104" t="n">
        <x:v>62.11</x:v>
      </x:c>
      <x:c r="E9" s="104" t="n">
        <x:v>78.603</x:v>
      </x:c>
      <x:c r="F9" s="103" t="n">
        <x:f>D9*E9</x:f>
        <x:v>4882.03233</x:v>
      </x:c>
    </x:row>
    <x:row r="10">
      <x:c r="A10" s="126" t="n">
        <x:v>46313.081815729165</x:v>
      </x:c>
      <x:c r="B10" s="127" t="str">
        <x:v>868394623032466</x:v>
      </x:c>
      <x:c r="C10" t="str">
        <x:v>BUY</x:v>
      </x:c>
      <x:c r="D10" s="104" t="n">
        <x:v>27.88</x:v>
      </x:c>
      <x:c r="E10" s="104" t="n">
        <x:v>78.603</x:v>
      </x:c>
      <x:c r="F10" s="103" t="n">
        <x:f>D10*E10</x:f>
        <x:v>2191.4516399999998</x:v>
      </x:c>
    </x:row>
    <x:row r="11">
      <x:c r="A11" s="126" t="n">
        <x:v>46313.081815729165</x:v>
      </x:c>
      <x:c r="B11" s="127" t="str">
        <x:v>1011317870830207</x:v>
      </x:c>
      <x:c r="C11" t="str">
        <x:v>BUY</x:v>
      </x:c>
      <x:c r="D11" s="104" t="n">
        <x:v>28.51</x:v>
      </x:c>
      <x:c r="E11" s="104" t="n">
        <x:v>78.603</x:v>
      </x:c>
      <x:c r="F11" s="103" t="n">
        <x:f>D11*E11</x:f>
        <x:v>2240.97153</x:v>
      </x:c>
    </x:row>
    <x:row r="12">
      <x:c r="A12" s="126" t="n">
        <x:v>46313.082208761574</x:v>
      </x:c>
      <x:c r="B12" s="127" t="str">
        <x:v>632184361205222</x:v>
      </x:c>
      <x:c r="C12" t="str">
        <x:v>BUY</x:v>
      </x:c>
      <x:c r="D12" s="104" t="n">
        <x:v>127.18</x:v>
      </x:c>
      <x:c r="E12" s="104" t="n">
        <x:v>78.628</x:v>
      </x:c>
      <x:c r="F12" s="103" t="n">
        <x:f>D12*E12</x:f>
        <x:v>9999.90904</x:v>
      </x:c>
    </x:row>
    <x:row r="13">
      <x:c r="A13" s="126" t="n">
        <x:v>46313.08264079861</x:v>
      </x:c>
      <x:c r="B13" s="127" t="str">
        <x:v>162357217635679</x:v>
      </x:c>
      <x:c r="C13" t="str">
        <x:v>BUY</x:v>
      </x:c>
      <x:c r="D13" s="104" t="n">
        <x:v>32.19</x:v>
      </x:c>
      <x:c r="E13" s="104" t="n">
        <x:v>78.61</x:v>
      </x:c>
      <x:c r="F13" s="103" t="n">
        <x:f>D13*E13</x:f>
        <x:v>2530.4559</x:v>
      </x:c>
    </x:row>
    <x:row r="14">
      <x:c r="A14" s="126" t="n">
        <x:v>46313.08264079861</x:v>
      </x:c>
      <x:c r="B14" s="127" t="str">
        <x:v>262270814392860</x:v>
      </x:c>
      <x:c r="C14" t="str">
        <x:v>BUY</x:v>
      </x:c>
      <x:c r="D14" s="104" t="n">
        <x:v>72.97</x:v>
      </x:c>
      <x:c r="E14" s="104" t="n">
        <x:v>78.61</x:v>
      </x:c>
      <x:c r="F14" s="103" t="n">
        <x:f>D14*E14</x:f>
        <x:v>5736.1717</x:v>
      </x:c>
    </x:row>
    <x:row r="15">
      <x:c r="A15" s="126" t="n">
        <x:v>46313.08264079861</x:v>
      </x:c>
      <x:c r="B15" s="127" t="str">
        <x:v>592893255896284</x:v>
      </x:c>
      <x:c r="C15" t="str">
        <x:v>BUY</x:v>
      </x:c>
      <x:c r="D15" s="104" t="n">
        <x:v>13.57</x:v>
      </x:c>
      <x:c r="E15" s="104" t="n">
        <x:v>78.61</x:v>
      </x:c>
      <x:c r="F15" s="103" t="n">
        <x:f>D15*E15</x:f>
        <x:v>1066.7377</x:v>
      </x:c>
    </x:row>
    <x:row r="16">
      <x:c r="A16" s="126" t="n">
        <x:v>46313.08264079861</x:v>
      </x:c>
      <x:c r="B16" s="127" t="str">
        <x:v>88897786072278</x:v>
      </x:c>
      <x:c r="C16" t="str">
        <x:v>BUY</x:v>
      </x:c>
      <x:c r="D16" s="104" t="n">
        <x:v>8.48</x:v>
      </x:c>
      <x:c r="E16" s="104" t="n">
        <x:v>78.61</x:v>
      </x:c>
      <x:c r="F16" s="103" t="n">
        <x:f>D16*E16</x:f>
        <x:v>666.6128</x:v>
      </x:c>
    </x:row>
    <x:row r="17">
      <x:c r="A17" s="126" t="n">
        <x:v>46313.08265212963</x:v>
      </x:c>
      <x:c r="B17" s="127" t="str">
        <x:v>558443775117864</x:v>
      </x:c>
      <x:c r="C17" t="str">
        <x:v>BUY</x:v>
      </x:c>
      <x:c r="D17" s="104" t="n">
        <x:v>17.26</x:v>
      </x:c>
      <x:c r="E17" s="104" t="n">
        <x:v>78.54</x:v>
      </x:c>
      <x:c r="F17" s="103" t="n">
        <x:f>D17*E17</x:f>
        <x:v>1355.6004000000003</x:v>
      </x:c>
    </x:row>
    <x:row r="18">
      <x:c r="A18" s="126" t="n">
        <x:v>46313.08265449074</x:v>
      </x:c>
      <x:c r="B18" s="127" t="str">
        <x:v>250488945012294</x:v>
      </x:c>
      <x:c r="C18" t="str">
        <x:v>BUY</x:v>
      </x:c>
      <x:c r="D18" s="104" t="n">
        <x:v>18.97</x:v>
      </x:c>
      <x:c r="E18" s="104" t="n">
        <x:v>78.54</x:v>
      </x:c>
      <x:c r="F18" s="103" t="n">
        <x:f>D18*E18</x:f>
        <x:v>1489.9038</x:v>
      </x:c>
    </x:row>
    <x:row r="19">
      <x:c r="A19" s="126" t="n">
        <x:v>46313.082659050924</x:v>
      </x:c>
      <x:c r="B19" s="127" t="str">
        <x:v>1011633528583304</x:v>
      </x:c>
      <x:c r="C19" t="str">
        <x:v>BUY</x:v>
      </x:c>
      <x:c r="D19" s="104" t="n">
        <x:v>7.09</x:v>
      </x:c>
      <x:c r="E19" s="104" t="n">
        <x:v>78.54</x:v>
      </x:c>
      <x:c r="F19" s="103" t="n">
        <x:f>D19*E19</x:f>
        <x:v>556.8486</x:v>
      </x:c>
    </x:row>
    <x:row r="20">
      <x:c r="A20" s="126" t="n">
        <x:v>46313.082659050924</x:v>
      </x:c>
      <x:c r="B20" s="127" t="str">
        <x:v>403445728636684</x:v>
      </x:c>
      <x:c r="C20" t="str">
        <x:v>BUY</x:v>
      </x:c>
      <x:c r="D20" s="104" t="n">
        <x:v>84</x:v>
      </x:c>
      <x:c r="E20" s="104" t="n">
        <x:v>78.54</x:v>
      </x:c>
      <x:c r="F20" s="103" t="n">
        <x:f>D20*E20</x:f>
        <x:v>6597.360000000001</x:v>
      </x:c>
    </x:row>
    <x:row r="21">
      <x:c r="A21" s="126" t="n">
        <x:v>46313.0828383912</x:v>
      </x:c>
      <x:c r="B21" s="127" t="str">
        <x:v>322968095962264</x:v>
      </x:c>
      <x:c r="C21" t="str">
        <x:v>BUY</x:v>
      </x:c>
      <x:c r="D21" s="104" t="n">
        <x:v>27.5</x:v>
      </x:c>
      <x:c r="E21" s="104" t="n">
        <x:v>78.551</x:v>
      </x:c>
      <x:c r="F21" s="103" t="n">
        <x:f>D21*E21</x:f>
        <x:v>2160.1525</x:v>
      </x:c>
    </x:row>
    <x:row r="22">
      <x:c r="A22" s="126" t="n">
        <x:v>46313.082875127315</x:v>
      </x:c>
      <x:c r="B22" s="127" t="str">
        <x:v>1066220430581888</x:v>
      </x:c>
      <x:c r="C22" t="str">
        <x:v>BUY</x:v>
      </x:c>
      <x:c r="D22" s="104" t="n">
        <x:v>32.84</x:v>
      </x:c>
      <x:c r="E22" s="104" t="n">
        <x:v>78.552</x:v>
      </x:c>
      <x:c r="F22" s="103" t="n">
        <x:f>D22*E22</x:f>
        <x:v>2579.6476800000005</x:v>
      </x:c>
    </x:row>
    <x:row r="23">
      <x:c r="A23" s="126" t="n">
        <x:v>46313.082875127315</x:v>
      </x:c>
      <x:c r="B23" s="127" t="str">
        <x:v>105501735101498</x:v>
      </x:c>
      <x:c r="C23" t="str">
        <x:v>BUY</x:v>
      </x:c>
      <x:c r="D23" s="104" t="n">
        <x:v>32.03</x:v>
      </x:c>
      <x:c r="E23" s="104" t="n">
        <x:v>78.552</x:v>
      </x:c>
      <x:c r="F23" s="103" t="n">
        <x:f>D23*E23</x:f>
        <x:v>2516.0205600000004</x:v>
      </x:c>
    </x:row>
    <x:row r="24">
      <x:c r="A24" s="126" t="n">
        <x:v>46313.082875127315</x:v>
      </x:c>
      <x:c r="B24" s="127" t="str">
        <x:v>147356943048464</x:v>
      </x:c>
      <x:c r="C24" t="str">
        <x:v>BUY</x:v>
      </x:c>
      <x:c r="D24" s="104" t="n">
        <x:v>24.1</x:v>
      </x:c>
      <x:c r="E24" s="104" t="n">
        <x:v>78.552</x:v>
      </x:c>
      <x:c r="F24" s="103" t="n">
        <x:f>D24*E24</x:f>
        <x:v>1893.1032000000002</x:v>
      </x:c>
    </x:row>
    <x:row r="25">
      <x:c r="A25" s="126" t="n">
        <x:v>46313.082875127315</x:v>
      </x:c>
      <x:c r="B25" s="127" t="str">
        <x:v>560904380689131</x:v>
      </x:c>
      <x:c r="C25" t="str">
        <x:v>BUY</x:v>
      </x:c>
      <x:c r="D25" s="104" t="n">
        <x:v>38.33</x:v>
      </x:c>
      <x:c r="E25" s="104" t="n">
        <x:v>78.552</x:v>
      </x:c>
      <x:c r="F25" s="103" t="n">
        <x:f>D25*E25</x:f>
        <x:v>3010.89816</x:v>
      </x:c>
    </x:row>
    <x:row r="26">
      <x:c r="A26" s="126" t="n">
        <x:v>46313.08878268518</x:v>
      </x:c>
      <x:c r="B26" s="127" t="str">
        <x:v>459840322105258</x:v>
      </x:c>
      <x:c r="C26" t="str">
        <x:v>BUY</x:v>
      </x:c>
      <x:c r="D26" s="104" t="n">
        <x:v>87.72</x:v>
      </x:c>
      <x:c r="E26" s="104" t="n">
        <x:v>78.565</x:v>
      </x:c>
      <x:c r="F26" s="103" t="n">
        <x:f>D26*E26</x:f>
        <x:v>6891.721799999999</x:v>
      </x:c>
    </x:row>
    <x:row r="27">
      <x:c r="A27" s="126" t="n">
        <x:v>46313.08878268518</x:v>
      </x:c>
      <x:c r="B27" s="127" t="str">
        <x:v>101387683707078</x:v>
      </x:c>
      <x:c r="C27" t="str">
        <x:v>BUY</x:v>
      </x:c>
      <x:c r="D27" s="104" t="n">
        <x:v>39.56</x:v>
      </x:c>
      <x:c r="E27" s="104" t="n">
        <x:v>78.565</x:v>
      </x:c>
      <x:c r="F27" s="103" t="n">
        <x:f>D27*E27</x:f>
        <x:v>3108.0314000000003</x:v>
      </x:c>
    </x:row>
    <x:row r="28">
      <x:c r="A28" s="126" t="n">
        <x:v>46313.10926428241</x:v>
      </x:c>
      <x:c r="B28" s="127" t="str">
        <x:v>363459309907148</x:v>
      </x:c>
      <x:c r="C28" t="str">
        <x:v>BUY</x:v>
      </x:c>
      <x:c r="D28" s="104" t="n">
        <x:v>127.16</x:v>
      </x:c>
      <x:c r="E28" s="104" t="n">
        <x:v>78.636</x:v>
      </x:c>
      <x:c r="F28" s="103" t="n">
        <x:f>D28*E28</x:f>
        <x:v>9999.35376</x:v>
      </x:c>
    </x:row>
    <x:row r="29">
      <x:c r="A29" s="126" t="n">
        <x:v>46313.14260980324</x:v>
      </x:c>
      <x:c r="B29" s="127" t="str">
        <x:v>973925711777415</x:v>
      </x:c>
      <x:c r="C29" t="str">
        <x:v>BUY</x:v>
      </x:c>
      <x:c r="D29" s="104" t="n">
        <x:v>126.86</x:v>
      </x:c>
      <x:c r="E29" s="104" t="n">
        <x:v>78.825</x:v>
      </x:c>
      <x:c r="F29" s="103" t="n">
        <x:f>D29*E29</x:f>
        <x:v>9999.7395</x:v>
      </x:c>
    </x:row>
    <x:row r="30">
      <x:c r="A30" s="126" t="n">
        <x:v>46313.14262766204</x:v>
      </x:c>
      <x:c r="B30" s="127" t="str">
        <x:v>194535283454791</x:v>
      </x:c>
      <x:c r="C30" t="str">
        <x:v>BUY</x:v>
      </x:c>
      <x:c r="D30" s="104" t="n">
        <x:v>66.32</x:v>
      </x:c>
      <x:c r="E30" s="104" t="n">
        <x:v>78.823</x:v>
      </x:c>
      <x:c r="F30" s="103" t="n">
        <x:f>D30*E30</x:f>
        <x:v>5227.541359999999</x:v>
      </x:c>
    </x:row>
    <x:row r="31">
      <x:c r="A31" s="126" t="n">
        <x:v>46313.14262766204</x:v>
      </x:c>
      <x:c r="B31" s="127" t="str">
        <x:v>683023174331209</x:v>
      </x:c>
      <x:c r="C31" t="str">
        <x:v>BUY</x:v>
      </x:c>
      <x:c r="D31" s="104" t="n">
        <x:v>32.67</x:v>
      </x:c>
      <x:c r="E31" s="104" t="n">
        <x:v>78.823</x:v>
      </x:c>
      <x:c r="F31" s="103" t="n">
        <x:f>D31*E31</x:f>
        <x:v>2575.14741</x:v>
      </x:c>
    </x:row>
    <x:row r="32">
      <x:c r="A32" s="126" t="n">
        <x:v>46313.14262844907</x:v>
      </x:c>
      <x:c r="B32" s="127" t="str">
        <x:v>90145493529710</x:v>
      </x:c>
      <x:c r="C32" t="str">
        <x:v>BUY</x:v>
      </x:c>
      <x:c r="D32" s="104" t="n">
        <x:v>27.87</x:v>
      </x:c>
      <x:c r="E32" s="104" t="n">
        <x:v>78.823</x:v>
      </x:c>
      <x:c r="F32" s="103" t="n">
        <x:f>D32*E32</x:f>
        <x:v>2196.79701</x:v>
      </x:c>
    </x:row>
    <x:row r="33">
      <x:c r="A33" s="126" t="n">
        <x:v>46313.14264722222</x:v>
      </x:c>
      <x:c r="B33" s="127" t="str">
        <x:v>11050568947956</x:v>
      </x:c>
      <x:c r="C33" t="str">
        <x:v>BUY</x:v>
      </x:c>
      <x:c r="D33" s="104" t="n">
        <x:v>42.04</x:v>
      </x:c>
      <x:c r="E33" s="104" t="n">
        <x:v>78.82</x:v>
      </x:c>
      <x:c r="F33" s="103" t="n">
        <x:f>D33*E33</x:f>
        <x:v>3313.5927999999994</x:v>
      </x:c>
    </x:row>
    <x:row r="34">
      <x:c r="A34" s="126" t="n">
        <x:v>46313.14264722222</x:v>
      </x:c>
      <x:c r="B34" s="127" t="str">
        <x:v>665610968412489</x:v>
      </x:c>
      <x:c r="C34" t="str">
        <x:v>BUY</x:v>
      </x:c>
      <x:c r="D34" s="104" t="n">
        <x:v>68.06</x:v>
      </x:c>
      <x:c r="E34" s="104" t="n">
        <x:v>78.82</x:v>
      </x:c>
      <x:c r="F34" s="103" t="n">
        <x:f>D34*E34</x:f>
        <x:v>5364.4892</x:v>
      </x:c>
    </x:row>
    <x:row r="35">
      <x:c r="A35" s="126" t="n">
        <x:v>46313.14264722222</x:v>
      </x:c>
      <x:c r="B35" s="127" t="str">
        <x:v>784908317677973</x:v>
      </x:c>
      <x:c r="C35" t="str">
        <x:v>BUY</x:v>
      </x:c>
      <x:c r="D35" s="104" t="n">
        <x:v>16.77</x:v>
      </x:c>
      <x:c r="E35" s="104" t="n">
        <x:v>78.82</x:v>
      </x:c>
      <x:c r="F35" s="103" t="n">
        <x:f>D35*E35</x:f>
        <x:v>1321.8113999999998</x:v>
      </x:c>
    </x:row>
    <x:row r="36">
      <x:c r="A36" s="126" t="n">
        <x:v>46313.1900587037</x:v>
      </x:c>
      <x:c r="B36" s="127" t="str">
        <x:v>939144642621784</x:v>
      </x:c>
      <x:c r="C36" t="str">
        <x:v>BUY</x:v>
      </x:c>
      <x:c r="D36" s="104" t="n">
        <x:v>0.75</x:v>
      </x:c>
      <x:c r="E36" s="104" t="n">
        <x:v>79.056</x:v>
      </x:c>
      <x:c r="F36" s="103" t="n">
        <x:f>D36*E36</x:f>
        <x:v>59.292</x:v>
      </x:c>
    </x:row>
    <x:row r="37">
      <x:c r="A37" s="126" t="n">
        <x:v>46313.19021357639</x:v>
      </x:c>
      <x:c r="B37" s="127" t="str">
        <x:v>1106892703520557</x:v>
      </x:c>
      <x:c r="C37" t="str">
        <x:v>BUY</x:v>
      </x:c>
      <x:c r="D37" s="104" t="n">
        <x:v>14.94</x:v>
      </x:c>
      <x:c r="E37" s="104" t="n">
        <x:v>79.041</x:v>
      </x:c>
      <x:c r="F37" s="103" t="n">
        <x:f>D37*E37</x:f>
        <x:v>1180.8725399999998</x:v>
      </x:c>
    </x:row>
    <x:row r="38">
      <x:c r="A38" s="126" t="n">
        <x:v>46313.19021357639</x:v>
      </x:c>
      <x:c r="B38" s="127" t="str">
        <x:v>644015450009764</x:v>
      </x:c>
      <x:c r="C38" t="str">
        <x:v>BUY</x:v>
      </x:c>
      <x:c r="D38" s="104" t="n">
        <x:v>26.09</x:v>
      </x:c>
      <x:c r="E38" s="104" t="n">
        <x:v>79.041</x:v>
      </x:c>
      <x:c r="F38" s="103" t="n">
        <x:f>D38*E38</x:f>
        <x:v>2062.17969</x:v>
      </x:c>
    </x:row>
    <x:row r="39">
      <x:c r="A39" s="126" t="n">
        <x:v>46313.19021357639</x:v>
      </x:c>
      <x:c r="B39" s="127" t="str">
        <x:v>1069983282671462</x:v>
      </x:c>
      <x:c r="C39" t="str">
        <x:v>BUY</x:v>
      </x:c>
      <x:c r="D39" s="104" t="n">
        <x:v>85.48</x:v>
      </x:c>
      <x:c r="E39" s="104" t="n">
        <x:v>79.041</x:v>
      </x:c>
      <x:c r="F39" s="103" t="n">
        <x:f>D39*E39</x:f>
        <x:v>6756.42468</x:v>
      </x:c>
    </x:row>
    <x:row r="40">
      <x:c r="A40" s="126" t="n">
        <x:v>46313.19022829861</x:v>
      </x:c>
      <x:c r="B40" s="127" t="str">
        <x:v>876349822393462</x:v>
      </x:c>
      <x:c r="C40" t="str">
        <x:v>BUY</x:v>
      </x:c>
      <x:c r="D40" s="104" t="n">
        <x:v>126.52</x:v>
      </x:c>
      <x:c r="E40" s="104" t="n">
        <x:v>79.037</x:v>
      </x:c>
      <x:c r="F40" s="103" t="n">
        <x:f>D40*E40</x:f>
        <x:v>9999.76124</x:v>
      </x:c>
    </x:row>
    <x:row r="41">
      <x:c r="A41" s="126" t="n">
        <x:v>46313.19023450231</x:v>
      </x:c>
      <x:c r="B41" s="127" t="str">
        <x:v>325664374515837</x:v>
      </x:c>
      <x:c r="C41" t="str">
        <x:v>BUY</x:v>
      </x:c>
      <x:c r="D41" s="104" t="n">
        <x:v>17.9</x:v>
      </x:c>
      <x:c r="E41" s="104" t="n">
        <x:v>79.036</x:v>
      </x:c>
      <x:c r="F41" s="103" t="n">
        <x:f>D41*E41</x:f>
        <x:v>1414.7443999999998</x:v>
      </x:c>
    </x:row>
    <x:row r="42">
      <x:c r="A42" s="126" t="n">
        <x:v>46313.1902384375</x:v>
      </x:c>
      <x:c r="B42" s="127" t="str">
        <x:v>547098044542731</x:v>
      </x:c>
      <x:c r="C42" t="str">
        <x:v>BUY</x:v>
      </x:c>
      <x:c r="D42" s="104" t="n">
        <x:v>80.87</x:v>
      </x:c>
      <x:c r="E42" s="104" t="n">
        <x:v>79.036</x:v>
      </x:c>
      <x:c r="F42" s="103" t="n">
        <x:f>D42*E42</x:f>
        <x:v>6391.641320000001</x:v>
      </x:c>
    </x:row>
    <x:row r="43">
      <x:c r="A43" s="126" t="n">
        <x:v>46313.202870787034</x:v>
      </x:c>
      <x:c r="B43" s="127" t="str">
        <x:v>447479709653908</x:v>
      </x:c>
      <x:c r="C43" t="str">
        <x:v>BUY</x:v>
      </x:c>
      <x:c r="D43" s="104" t="n">
        <x:v>0.99</x:v>
      </x:c>
      <x:c r="E43" s="104" t="n">
        <x:v>79.048</x:v>
      </x:c>
      <x:c r="F43" s="103" t="n">
        <x:f>D43*E43</x:f>
        <x:v>78.25752</x:v>
      </x:c>
    </x:row>
    <x:row r="44">
      <x:c r="A44" s="126" t="n">
        <x:v>46313.20290509259</x:v>
      </x:c>
      <x:c r="B44" s="127" t="str">
        <x:v>891415597945737</x:v>
      </x:c>
      <x:c r="C44" t="str">
        <x:v>BUY</x:v>
      </x:c>
      <x:c r="D44" s="104" t="n">
        <x:v>0.12</x:v>
      </x:c>
      <x:c r="E44" s="104" t="n">
        <x:v>79.044</x:v>
      </x:c>
      <x:c r="F44" s="103" t="n">
        <x:f>D44*E44</x:f>
        <x:v>9.48528</x:v>
      </x:c>
    </x:row>
    <x:row r="45">
      <x:c r="A45" s="126" t="n">
        <x:v>46313.20325262732</x:v>
      </x:c>
      <x:c r="B45" s="127" t="str">
        <x:v>497404049066381</x:v>
      </x:c>
      <x:c r="C45" t="str">
        <x:v>BUY</x:v>
      </x:c>
      <x:c r="D45" s="104" t="n">
        <x:v>0.5</x:v>
      </x:c>
      <x:c r="E45" s="104" t="n">
        <x:v>79.062</x:v>
      </x:c>
      <x:c r="F45" s="103" t="n">
        <x:f>D45*E45</x:f>
        <x:v>39.531</x:v>
      </x:c>
    </x:row>
    <x:row r="46">
      <x:c r="A46" s="126" t="n">
        <x:v>46313.20387747685</x:v>
      </x:c>
      <x:c r="B46" s="127" t="str">
        <x:v>441147941550865</x:v>
      </x:c>
      <x:c r="C46" t="str">
        <x:v>BUY</x:v>
      </x:c>
      <x:c r="D46" s="104" t="n">
        <x:v>0.44</x:v>
      </x:c>
      <x:c r="E46" s="104" t="n">
        <x:v>79.062</x:v>
      </x:c>
      <x:c r="F46" s="103" t="n">
        <x:f>D46*E46</x:f>
        <x:v>34.78728</x:v>
      </x:c>
    </x:row>
    <x:row r="47">
      <x:c r="A47" s="126" t="n">
        <x:v>46313.20391221065</x:v>
      </x:c>
      <x:c r="B47" s="127" t="str">
        <x:v>361692016770795</x:v>
      </x:c>
      <x:c r="C47" t="str">
        <x:v>BUY</x:v>
      </x:c>
      <x:c r="D47" s="104" t="n">
        <x:v>0.36</x:v>
      </x:c>
      <x:c r="E47" s="104" t="n">
        <x:v>79.061</x:v>
      </x:c>
      <x:c r="F47" s="103" t="n">
        <x:f>D47*E47</x:f>
        <x:v>28.46196</x:v>
      </x:c>
    </x:row>
    <x:row r="48">
      <x:c r="A48" s="126" t="n">
        <x:v>46313.203946828704</x:v>
      </x:c>
      <x:c r="B48" s="127" t="str">
        <x:v>1095041570826798</x:v>
      </x:c>
      <x:c r="C48" t="str">
        <x:v>BUY</x:v>
      </x:c>
      <x:c r="D48" s="104" t="n">
        <x:v>0.12</x:v>
      </x:c>
      <x:c r="E48" s="104" t="n">
        <x:v>79.042</x:v>
      </x:c>
      <x:c r="F48" s="103" t="n">
        <x:f>D48*E48</x:f>
        <x:v>9.48504</x:v>
      </x:c>
    </x:row>
    <x:row r="49">
      <x:c r="A49" s="126" t="n">
        <x:v>46313.204572118055</x:v>
      </x:c>
      <x:c r="B49" s="127" t="str">
        <x:v>845331872778739</x:v>
      </x:c>
      <x:c r="C49" t="str">
        <x:v>BUY</x:v>
      </x:c>
      <x:c r="D49" s="104" t="n">
        <x:v>0.31</x:v>
      </x:c>
      <x:c r="E49" s="104" t="n">
        <x:v>79.04</x:v>
      </x:c>
      <x:c r="F49" s="103" t="n">
        <x:f>D49*E49</x:f>
        <x:v>24.5024</x:v>
      </x:c>
    </x:row>
    <x:row r="50">
      <x:c r="A50" s="126" t="n">
        <x:v>46313.20491898148</x:v>
      </x:c>
      <x:c r="B50" s="127" t="str">
        <x:v>917300205346105</x:v>
      </x:c>
      <x:c r="C50" t="str">
        <x:v>BUY</x:v>
      </x:c>
      <x:c r="D50" s="104" t="n">
        <x:v>0.12</x:v>
      </x:c>
      <x:c r="E50" s="104" t="n">
        <x:v>79.038</x:v>
      </x:c>
      <x:c r="F50" s="103" t="n">
        <x:f>D50*E50</x:f>
        <x:v>9.48456</x:v>
      </x:c>
    </x:row>
    <x:row r="51">
      <x:c r="A51" s="126" t="n">
        <x:v>46313.20495399305</x:v>
      </x:c>
      <x:c r="B51" s="127" t="str">
        <x:v>327599961594390</x:v>
      </x:c>
      <x:c r="C51" t="str">
        <x:v>BUY</x:v>
      </x:c>
      <x:c r="D51" s="104" t="n">
        <x:v>0.87</x:v>
      </x:c>
      <x:c r="E51" s="104" t="n">
        <x:v>79.036</x:v>
      </x:c>
      <x:c r="F51" s="103" t="n">
        <x:f>D51*E51</x:f>
        <x:v>68.76132</x:v>
      </x:c>
    </x:row>
    <x:row r="52">
      <x:c r="A52" s="126" t="n">
        <x:v>46313.204988680554</x:v>
      </x:c>
      <x:c r="B52" s="127" t="str">
        <x:v>610044603934628</x:v>
      </x:c>
      <x:c r="C52" t="str">
        <x:v>BUY</x:v>
      </x:c>
      <x:c r="D52" s="104" t="n">
        <x:v>0.12</x:v>
      </x:c>
      <x:c r="E52" s="104" t="n">
        <x:v>79.034</x:v>
      </x:c>
      <x:c r="F52" s="103" t="n">
        <x:f>D52*E52</x:f>
        <x:v>9.48408</x:v>
      </x:c>
    </x:row>
    <x:row r="53">
      <x:c r="A53" s="126" t="n">
        <x:v>46313.20516091435</x:v>
      </x:c>
      <x:c r="B53" s="127" t="str">
        <x:v>435954190871558</x:v>
      </x:c>
      <x:c r="C53" t="str">
        <x:v>BUY</x:v>
      </x:c>
      <x:c r="D53" s="104" t="n">
        <x:v>23.18</x:v>
      </x:c>
      <x:c r="E53" s="104" t="n">
        <x:v>79.03</x:v>
      </x:c>
      <x:c r="F53" s="103" t="n">
        <x:f>D53*E53</x:f>
        <x:v>1831.9154</x:v>
      </x:c>
    </x:row>
    <x:row r="54">
      <x:c r="A54" s="126" t="n">
        <x:v>46313.20516091435</x:v>
      </x:c>
      <x:c r="B54" s="127" t="str">
        <x:v>283632059893317</x:v>
      </x:c>
      <x:c r="C54" t="str">
        <x:v>BUY</x:v>
      </x:c>
      <x:c r="D54" s="104" t="n">
        <x:v>11.65</x:v>
      </x:c>
      <x:c r="E54" s="104" t="n">
        <x:v>79.03</x:v>
      </x:c>
      <x:c r="F54" s="103" t="n">
        <x:f>D54*E54</x:f>
        <x:v>920.6995000000001</x:v>
      </x:c>
    </x:row>
    <x:row r="55">
      <x:c r="A55" s="126" t="n">
        <x:v>46313.20516091435</x:v>
      </x:c>
      <x:c r="B55" s="127" t="str">
        <x:v>47004993407719</x:v>
      </x:c>
      <x:c r="C55" t="str">
        <x:v>BUY</x:v>
      </x:c>
      <x:c r="D55" s="104" t="n">
        <x:v>11.65</x:v>
      </x:c>
      <x:c r="E55" s="104" t="n">
        <x:v>79.03</x:v>
      </x:c>
      <x:c r="F55" s="103" t="n">
        <x:f>D55*E55</x:f>
        <x:v>920.6995000000001</x:v>
      </x:c>
    </x:row>
    <x:row r="56">
      <x:c r="A56" s="126" t="n">
        <x:v>46313.20516091435</x:v>
      </x:c>
      <x:c r="B56" s="127" t="str">
        <x:v>481646375112302</x:v>
      </x:c>
      <x:c r="C56" t="str">
        <x:v>BUY</x:v>
      </x:c>
      <x:c r="D56" s="104" t="n">
        <x:v>23.31</x:v>
      </x:c>
      <x:c r="E56" s="104" t="n">
        <x:v>79.03</x:v>
      </x:c>
      <x:c r="F56" s="103" t="n">
        <x:f>D56*E56</x:f>
        <x:v>1842.1893</x:v>
      </x:c>
    </x:row>
    <x:row r="57">
      <x:c r="A57" s="126" t="n">
        <x:v>46313.20516091435</x:v>
      </x:c>
      <x:c r="B57" s="127" t="str">
        <x:v>949593748858835</x:v>
      </x:c>
      <x:c r="C57" t="str">
        <x:v>BUY</x:v>
      </x:c>
      <x:c r="D57" s="104" t="n">
        <x:v>16.11</x:v>
      </x:c>
      <x:c r="E57" s="104" t="n">
        <x:v>79.03</x:v>
      </x:c>
      <x:c r="F57" s="103" t="n">
        <x:f>D57*E57</x:f>
        <x:v>1273.1733</x:v>
      </x:c>
    </x:row>
    <x:row r="58">
      <x:c r="A58" s="126" t="n">
        <x:v>46313.20516091435</x:v>
      </x:c>
      <x:c r="B58" s="127" t="str">
        <x:v>66387066870311</x:v>
      </x:c>
      <x:c r="C58" t="str">
        <x:v>BUY</x:v>
      </x:c>
      <x:c r="D58" s="104" t="n">
        <x:v>12.87</x:v>
      </x:c>
      <x:c r="E58" s="104" t="n">
        <x:v>79.03</x:v>
      </x:c>
      <x:c r="F58" s="103" t="n">
        <x:f>D58*E58</x:f>
        <x:v>1017.1161</x:v>
      </x:c>
    </x:row>
  </x:sheetData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45" hidden="0" customWidth="1"/>
    <x:col min="2" max="2" width="27" hidden="0" customWidth="1"/>
    <x:col min="3" max="3" width="86" hidden="0" customWidth="1"/>
  </x:cols>
  <x:sheetData>
    <x:row r="1" ht="34" customHeight="1">
      <x:c r="A1" s="106" t="str">
        <x:v>HYPE ASSISTANCE FUND | ACCOUNT BALANCE CLOSURE</x:v>
      </x:c>
      <x:c r="B1" s="106" t="str"/>
      <x:c r="C1" s="106" t="str">
        <x:v>v0.8 • 17 Oct 2026 UTC</x:v>
      </x:c>
    </x:row>
    <x:row r="3" ht="29" customHeight="1">
      <x:c r="A3" s="109" t="str">
        <x:v>Balance/flow input</x:v>
      </x:c>
      <x:c r="B3" s="109" t="str">
        <x:v>HYPE (6dp for Excel)</x:v>
      </x:c>
      <x:c r="C3" s="109" t="str">
        <x:v>Source / interpretation</x:v>
      </x:c>
    </x:row>
    <x:row r="4">
      <x:c r="A4" s="17" t="str">
        <x:v>Position before first Oct17 fill</x:v>
      </x:c>
      <x:c r="B4" s="110" t="n">
        <x:v>48094436.87473923</x:v>
      </x:c>
      <x:c r="C4" s="17" t="str">
        <x:v>userFillsByTime[earliest].startPosition; NOT exactly a midnight snapshot</x:v>
      </x:c>
    </x:row>
    <x:row r="5">
      <x:c r="A5" s="17" t="str">
        <x:v>Buy HYPE in target UTC day</x:v>
      </x:c>
      <x:c r="B5" s="111" t="n">
        <x:f>'v08 Audit Decision'!B5</x:f>
        <x:v>10159.389999999989</x:v>
      </x:c>
      <x:c r="C5" s="17" t="str">
        <x:v>SUM of 455 verified BUY spot fills</x:v>
      </x:c>
    </x:row>
    <x:row r="6">
      <x:c r="A6" s="17" t="str">
        <x:v>Position after Oct17 fills</x:v>
      </x:c>
      <x:c r="B6" s="111" t="n">
        <x:f>SUM(B4:B5)</x:f>
        <x:v>48104596.26473923</x:v>
      </x:c>
      <x:c r="C6" s="17" t="str">
        <x:v>Opening observed startPosition plus buys</x:v>
      </x:c>
    </x:row>
    <x:row r="7">
      <x:c r="A7" s="17" t="str">
        <x:v>HYPE acquired after UTC close</x:v>
      </x:c>
      <x:c r="B7" s="111" t="n">
        <x:f>SUM('v08 Post Day Fills'!D2:D58)</x:f>
        <x:v>2080.4999999999995</x:v>
      </x:c>
      <x:c r="C7" s="17" t="str">
        <x:v>57 newest-anchor spot fills after Oct17 23:59:59 UTC</x:v>
      </x:c>
    </x:row>
    <x:row r="8">
      <x:c r="A8" s="17" t="str">
        <x:v>Expected post-run spot balance</x:v>
      </x:c>
      <x:c r="B8" s="111" t="n">
        <x:f>SUM(B6:B7)</x:f>
        <x:v>48106676.76473923</x:v>
      </x:c>
      <x:c r="C8" s="17" t="str">
        <x:v>End of target day plus 57 later fills</x:v>
      </x:c>
    </x:row>
    <x:row r="9">
      <x:c r="A9" s="112" t="str">
        <x:v>Observed spot account balance</x:v>
      </x:c>
      <x:c r="B9" s="113" t="n">
        <x:v>48106676.76473923</x:v>
      </x:c>
      <x:c r="C9" s="112" t="str">
        <x:v>spotClearinghouseState on Oct18 04:56 UTC</x:v>
      </x:c>
    </x:row>
    <x:row r="10">
      <x:c r="A10" s="112" t="str">
        <x:v>Unexplained balance residual</x:v>
      </x:c>
      <x:c r="B10" s="114" t="n">
        <x:f>B9-B8</x:f>
        <x:v>0</x:v>
      </x:c>
      <x:c r="C10" s="112" t="str">
        <x:v>Rounding up to six decimal places; independently Decimal residual 6e-10</x:v>
      </x:c>
    </x:row>
    <x:row r="11">
      <x:c r="A11" s="17"/>
      <x:c r="B11" s="17"/>
      <x:c r="C11" s="17"/>
    </x:row>
    <x:row r="12" ht="29" customHeight="1">
      <x:c r="A12" s="109" t="str">
        <x:v>Evidence gate</x:v>
      </x:c>
      <x:c r="B12" s="109" t="str">
        <x:v>State</x:v>
      </x:c>
      <x:c r="C12" s="109" t="str">
        <x:v>Relevance</x:v>
      </x:c>
    </x:row>
    <x:row r="13" ht="38" customHeight="1">
      <x:c r="A13" s="17" t="str">
        <x:v>Target UTC spot window</x:v>
      </x:c>
      <x:c r="B13" s="17" t="str">
        <x:v>RECONCILED</x:v>
      </x:c>
      <x:c r="C13" s="17" t="str">
        <x:v>No response cap; latest 2000 ID anchor; 455 IDs match</x:v>
      </x:c>
    </x:row>
    <x:row r="14" ht="38" customHeight="1">
      <x:c r="A14" s="17" t="str">
        <x:v>USDC funding / AQAv2</x:v>
      </x:c>
      <x:c r="B14" s="17" t="str">
        <x:v>OPEN</x:v>
      </x:c>
      <x:c r="C14" s="17" t="str">
        <x:v>Not part of fill record; no reserve-source attribution</x:v>
      </x:c>
    </x:row>
    <x:row r="15" ht="38" customHeight="1">
      <x:c r="A15" s="17" t="str">
        <x:v>Saleable circulating float</x:v>
      </x:c>
      <x:c r="B15" s="17" t="str">
        <x:v>OPEN</x:v>
      </x:c>
      <x:c r="C15" s="17" t="str">
        <x:v>No contributor/vesting wallet ownership map in this ZIP</x:v>
      </x:c>
    </x:row>
  </x:sheetData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20" hidden="0" customWidth="1"/>
    <x:col min="3" max="3" width="27" hidden="0" customWidth="1"/>
    <x:col min="4" max="4" width="33" hidden="0" customWidth="1"/>
  </x:cols>
  <x:sheetData>
    <x:row r="1" ht="30" customHeight="1">
      <x:c r="A1" s="101" t="str">
        <x:v>UTC hour</x:v>
      </x:c>
      <x:c r="B1" s="101" t="str">
        <x:v>Buy fills</x:v>
      </x:c>
      <x:c r="C1" s="101" t="str">
        <x:v>HYPE acquired</x:v>
      </x:c>
      <x:c r="D1" s="101" t="str">
        <x:v>USDC execution notional</x:v>
      </x:c>
    </x:row>
    <x:row r="2">
      <x:c r="A2" t="n">
        <x:v>0</x:v>
      </x:c>
      <x:c r="B2" t="n">
        <x:f>COUNTIF('v08 Spot Fills'!G$2:G$456,A2)</x:f>
        <x:v>24</x:v>
      </x:c>
      <x:c r="C2" s="124" t="n">
        <x:f>SUMIF('v08 Spot Fills'!G$2:G$456,A2,'v08 Spot Fills'!D$2:D$456)</x:f>
        <x:v>506.91</x:v>
      </x:c>
      <x:c r="D2" s="124" t="n">
        <x:f>SUMIF('v08 Spot Fills'!G$2:G$456,A2,'v08 Spot Fills'!F$2:F$456)</x:f>
        <x:v>40610.98053</x:v>
      </x:c>
    </x:row>
    <x:row r="3">
      <x:c r="A3" t="n">
        <x:v>1</x:v>
      </x:c>
      <x:c r="B3" t="n">
        <x:f>COUNTIF('v08 Spot Fills'!G$2:G$456,A3)</x:f>
        <x:v>6</x:v>
      </x:c>
      <x:c r="C3" s="124" t="n">
        <x:f>SUMIF('v08 Spot Fills'!G$2:G$456,A3,'v08 Spot Fills'!D$2:D$456)</x:f>
        <x:v>250.76999999999998</x:v>
      </x:c>
      <x:c r="D3" s="124" t="n">
        <x:f>SUMIF('v08 Spot Fills'!G$2:G$456,A3,'v08 Spot Fills'!F$2:F$456)</x:f>
        <x:v>20028.318479999998</x:v>
      </x:c>
    </x:row>
    <x:row r="4">
      <x:c r="A4" t="n">
        <x:v>2</x:v>
      </x:c>
      <x:c r="B4" t="n">
        <x:f>COUNTIF('v08 Spot Fills'!G$2:G$456,A4)</x:f>
        <x:v>38</x:v>
      </x:c>
      <x:c r="C4" s="124" t="n">
        <x:f>SUMIF('v08 Spot Fills'!G$2:G$456,A4,'v08 Spot Fills'!D$2:D$456)</x:f>
        <x:v>401.49</x:v>
      </x:c>
      <x:c r="D4" s="124" t="n">
        <x:f>SUMIF('v08 Spot Fills'!G$2:G$456,A4,'v08 Spot Fills'!F$2:F$456)</x:f>
        <x:v>32013.473390000006</x:v>
      </x:c>
    </x:row>
    <x:row r="5">
      <x:c r="A5" t="n">
        <x:v>3</x:v>
      </x:c>
      <x:c r="B5" t="n">
        <x:f>COUNTIF('v08 Spot Fills'!G$2:G$456,A5)</x:f>
        <x:v>0</x:v>
      </x:c>
      <x:c r="C5" s="124" t="n">
        <x:f>SUMIF('v08 Spot Fills'!G$2:G$456,A5,'v08 Spot Fills'!D$2:D$456)</x:f>
        <x:v>0</x:v>
      </x:c>
      <x:c r="D5" s="124" t="n">
        <x:f>SUMIF('v08 Spot Fills'!G$2:G$456,A5,'v08 Spot Fills'!F$2:F$456)</x:f>
        <x:v>0</x:v>
      </x:c>
    </x:row>
    <x:row r="6">
      <x:c r="A6" t="n">
        <x:v>4</x:v>
      </x:c>
      <x:c r="B6" t="n">
        <x:f>COUNTIF('v08 Spot Fills'!G$2:G$456,A6)</x:f>
        <x:v>11</x:v>
      </x:c>
      <x:c r="C6" s="124" t="n">
        <x:f>SUMIF('v08 Spot Fills'!G$2:G$456,A6,'v08 Spot Fills'!D$2:D$456)</x:f>
        <x:v>443.40999999999997</x:v>
      </x:c>
      <x:c r="D6" s="124" t="n">
        <x:f>SUMIF('v08 Spot Fills'!G$2:G$456,A6,'v08 Spot Fills'!F$2:F$456)</x:f>
        <x:v>35398.56718</x:v>
      </x:c>
    </x:row>
    <x:row r="7">
      <x:c r="A7" t="n">
        <x:v>5</x:v>
      </x:c>
      <x:c r="B7" t="n">
        <x:f>COUNTIF('v08 Spot Fills'!G$2:G$456,A7)</x:f>
        <x:v>7</x:v>
      </x:c>
      <x:c r="C7" s="124" t="n">
        <x:f>SUMIF('v08 Spot Fills'!G$2:G$456,A7,'v08 Spot Fills'!D$2:D$456)</x:f>
        <x:v>253.54000000000002</x:v>
      </x:c>
      <x:c r="D7" s="124" t="n">
        <x:f>SUMIF('v08 Spot Fills'!G$2:G$456,A7,'v08 Spot Fills'!F$2:F$456)</x:f>
        <x:v>20193.90257</x:v>
      </x:c>
    </x:row>
    <x:row r="8">
      <x:c r="A8" t="n">
        <x:v>6</x:v>
      </x:c>
      <x:c r="B8" t="n">
        <x:f>COUNTIF('v08 Spot Fills'!G$2:G$456,A8)</x:f>
        <x:v>1</x:v>
      </x:c>
      <x:c r="C8" s="124" t="n">
        <x:f>SUMIF('v08 Spot Fills'!G$2:G$456,A8,'v08 Spot Fills'!D$2:D$456)</x:f>
        <x:v>125.37</x:v>
      </x:c>
      <x:c r="D8" s="124" t="n">
        <x:f>SUMIF('v08 Spot Fills'!G$2:G$456,A8,'v08 Spot Fills'!F$2:F$456)</x:f>
        <x:v>9999.5112</x:v>
      </x:c>
    </x:row>
    <x:row r="9">
      <x:c r="A9" t="n">
        <x:v>7</x:v>
      </x:c>
      <x:c r="B9" t="n">
        <x:f>COUNTIF('v08 Spot Fills'!G$2:G$456,A9)</x:f>
        <x:v>0</x:v>
      </x:c>
      <x:c r="C9" s="124" t="n">
        <x:f>SUMIF('v08 Spot Fills'!G$2:G$456,A9,'v08 Spot Fills'!D$2:D$456)</x:f>
        <x:v>0</x:v>
      </x:c>
      <x:c r="D9" s="124" t="n">
        <x:f>SUMIF('v08 Spot Fills'!G$2:G$456,A9,'v08 Spot Fills'!F$2:F$456)</x:f>
        <x:v>0</x:v>
      </x:c>
    </x:row>
    <x:row r="10">
      <x:c r="A10" t="n">
        <x:v>8</x:v>
      </x:c>
      <x:c r="B10" t="n">
        <x:f>COUNTIF('v08 Spot Fills'!G$2:G$456,A10)</x:f>
        <x:v>23</x:v>
      </x:c>
      <x:c r="C10" s="124" t="n">
        <x:f>SUMIF('v08 Spot Fills'!G$2:G$456,A10,'v08 Spot Fills'!D$2:D$456)</x:f>
        <x:v>315.30999999999995</x:v>
      </x:c>
      <x:c r="D10" s="124" t="n">
        <x:f>SUMIF('v08 Spot Fills'!G$2:G$456,A10,'v08 Spot Fills'!F$2:F$456)</x:f>
        <x:v>25238.33729</x:v>
      </x:c>
    </x:row>
    <x:row r="11">
      <x:c r="A11" t="n">
        <x:v>9</x:v>
      </x:c>
      <x:c r="B11" t="n">
        <x:f>COUNTIF('v08 Spot Fills'!G$2:G$456,A11)</x:f>
        <x:v>15</x:v>
      </x:c>
      <x:c r="C11" s="124" t="n">
        <x:f>SUMIF('v08 Spot Fills'!G$2:G$456,A11,'v08 Spot Fills'!D$2:D$456)</x:f>
        <x:v>307.8</x:v>
      </x:c>
      <x:c r="D11" s="124" t="n">
        <x:f>SUMIF('v08 Spot Fills'!G$2:G$456,A11,'v08 Spot Fills'!F$2:F$456)</x:f>
        <x:v>24612.10517</x:v>
      </x:c>
    </x:row>
    <x:row r="12">
      <x:c r="A12" t="n">
        <x:v>10</x:v>
      </x:c>
      <x:c r="B12" t="n">
        <x:f>COUNTIF('v08 Spot Fills'!G$2:G$456,A12)</x:f>
        <x:v>2</x:v>
      </x:c>
      <x:c r="C12" s="124" t="n">
        <x:f>SUMIF('v08 Spot Fills'!G$2:G$456,A12,'v08 Spot Fills'!D$2:D$456)</x:f>
        <x:v>125.45</x:v>
      </x:c>
      <x:c r="D12" s="124" t="n">
        <x:f>SUMIF('v08 Spot Fills'!G$2:G$456,A12,'v08 Spot Fills'!F$2:F$456)</x:f>
        <x:v>9999.3686</x:v>
      </x:c>
    </x:row>
    <x:row r="13">
      <x:c r="A13" t="n">
        <x:v>11</x:v>
      </x:c>
      <x:c r="B13" t="n">
        <x:f>COUNTIF('v08 Spot Fills'!G$2:G$456,A13)</x:f>
        <x:v>19</x:v>
      </x:c>
      <x:c r="C13" s="124" t="n">
        <x:f>SUMIF('v08 Spot Fills'!G$2:G$456,A13,'v08 Spot Fills'!D$2:D$456)</x:f>
        <x:v>260.61999999999995</x:v>
      </x:c>
      <x:c r="D13" s="124" t="n">
        <x:f>SUMIF('v08 Spot Fills'!G$2:G$456,A13,'v08 Spot Fills'!F$2:F$456)</x:f>
        <x:v>20666.24076</x:v>
      </x:c>
    </x:row>
    <x:row r="14">
      <x:c r="A14" t="n">
        <x:v>12</x:v>
      </x:c>
      <x:c r="B14" t="n">
        <x:f>COUNTIF('v08 Spot Fills'!G$2:G$456,A14)</x:f>
        <x:v>19</x:v>
      </x:c>
      <x:c r="C14" s="124" t="n">
        <x:f>SUMIF('v08 Spot Fills'!G$2:G$456,A14,'v08 Spot Fills'!D$2:D$456)</x:f>
        <x:v>552.61</x:v>
      </x:c>
      <x:c r="D14" s="124" t="n">
        <x:f>SUMIF('v08 Spot Fills'!G$2:G$456,A14,'v08 Spot Fills'!F$2:F$456)</x:f>
        <x:v>43537.71868</x:v>
      </x:c>
    </x:row>
    <x:row r="15">
      <x:c r="A15" t="n">
        <x:v>13</x:v>
      </x:c>
      <x:c r="B15" t="n">
        <x:f>COUNTIF('v08 Spot Fills'!G$2:G$456,A15)</x:f>
        <x:v>14</x:v>
      </x:c>
      <x:c r="C15" s="124" t="n">
        <x:f>SUMIF('v08 Spot Fills'!G$2:G$456,A15,'v08 Spot Fills'!D$2:D$456)</x:f>
        <x:v>289.71999999999997</x:v>
      </x:c>
      <x:c r="D15" s="124" t="n">
        <x:f>SUMIF('v08 Spot Fills'!G$2:G$456,A15,'v08 Spot Fills'!F$2:F$456)</x:f>
        <x:v>22771.991739999998</x:v>
      </x:c>
    </x:row>
    <x:row r="16">
      <x:c r="A16" t="n">
        <x:v>14</x:v>
      </x:c>
      <x:c r="B16" t="n">
        <x:f>COUNTIF('v08 Spot Fills'!G$2:G$456,A16)</x:f>
        <x:v>0</x:v>
      </x:c>
      <x:c r="C16" s="124" t="n">
        <x:f>SUMIF('v08 Spot Fills'!G$2:G$456,A16,'v08 Spot Fills'!D$2:D$456)</x:f>
        <x:v>0</x:v>
      </x:c>
      <x:c r="D16" s="124" t="n">
        <x:f>SUMIF('v08 Spot Fills'!G$2:G$456,A16,'v08 Spot Fills'!F$2:F$456)</x:f>
        <x:v>0</x:v>
      </x:c>
    </x:row>
    <x:row r="17">
      <x:c r="A17" t="n">
        <x:v>15</x:v>
      </x:c>
      <x:c r="B17" t="n">
        <x:f>COUNTIF('v08 Spot Fills'!G$2:G$456,A17)</x:f>
        <x:v>58</x:v>
      </x:c>
      <x:c r="C17" s="124" t="n">
        <x:f>SUMIF('v08 Spot Fills'!G$2:G$456,A17,'v08 Spot Fills'!D$2:D$456)</x:f>
        <x:v>954.58</x:v>
      </x:c>
      <x:c r="D17" s="124" t="n">
        <x:f>SUMIF('v08 Spot Fills'!G$2:G$456,A17,'v08 Spot Fills'!F$2:F$456)</x:f>
        <x:v>75168.95789</x:v>
      </x:c>
    </x:row>
    <x:row r="18">
      <x:c r="A18" t="n">
        <x:v>16</x:v>
      </x:c>
      <x:c r="B18" t="n">
        <x:f>COUNTIF('v08 Spot Fills'!G$2:G$456,A18)</x:f>
        <x:v>15</x:v>
      </x:c>
      <x:c r="C18" s="124" t="n">
        <x:f>SUMIF('v08 Spot Fills'!G$2:G$456,A18,'v08 Spot Fills'!D$2:D$456)</x:f>
        <x:v>607.84</x:v>
      </x:c>
      <x:c r="D18" s="124" t="n">
        <x:f>SUMIF('v08 Spot Fills'!G$2:G$456,A18,'v08 Spot Fills'!F$2:F$456)</x:f>
        <x:v>47729.66021999999</x:v>
      </x:c>
    </x:row>
    <x:row r="19">
      <x:c r="A19" t="n">
        <x:v>17</x:v>
      </x:c>
      <x:c r="B19" t="n">
        <x:f>COUNTIF('v08 Spot Fills'!G$2:G$456,A19)</x:f>
        <x:v>13</x:v>
      </x:c>
      <x:c r="C19" s="124" t="n">
        <x:f>SUMIF('v08 Spot Fills'!G$2:G$456,A19,'v08 Spot Fills'!D$2:D$456)</x:f>
        <x:v>266.65999999999997</x:v>
      </x:c>
      <x:c r="D19" s="124" t="n">
        <x:f>SUMIF('v08 Spot Fills'!G$2:G$456,A19,'v08 Spot Fills'!F$2:F$456)</x:f>
        <x:v>20891.45115</x:v>
      </x:c>
    </x:row>
    <x:row r="20">
      <x:c r="A20" t="n">
        <x:v>18</x:v>
      </x:c>
      <x:c r="B20" t="n">
        <x:f>COUNTIF('v08 Spot Fills'!G$2:G$456,A20)</x:f>
        <x:v>0</x:v>
      </x:c>
      <x:c r="C20" s="124" t="n">
        <x:f>SUMIF('v08 Spot Fills'!G$2:G$456,A20,'v08 Spot Fills'!D$2:D$456)</x:f>
        <x:v>0</x:v>
      </x:c>
      <x:c r="D20" s="124" t="n">
        <x:f>SUMIF('v08 Spot Fills'!G$2:G$456,A20,'v08 Spot Fills'!F$2:F$456)</x:f>
        <x:v>0</x:v>
      </x:c>
    </x:row>
    <x:row r="21">
      <x:c r="A21" t="n">
        <x:v>19</x:v>
      </x:c>
      <x:c r="B21" t="n">
        <x:f>COUNTIF('v08 Spot Fills'!G$2:G$456,A21)</x:f>
        <x:v>39</x:v>
      </x:c>
      <x:c r="C21" s="124" t="n">
        <x:f>SUMIF('v08 Spot Fills'!G$2:G$456,A21,'v08 Spot Fills'!D$2:D$456)</x:f>
        <x:v>719.2300000000001</x:v>
      </x:c>
      <x:c r="D21" s="124" t="n">
        <x:f>SUMIF('v08 Spot Fills'!G$2:G$456,A21,'v08 Spot Fills'!F$2:F$456)</x:f>
        <x:v>56739.12264000001</x:v>
      </x:c>
    </x:row>
    <x:row r="22">
      <x:c r="A22" t="n">
        <x:v>20</x:v>
      </x:c>
      <x:c r="B22" t="n">
        <x:f>COUNTIF('v08 Spot Fills'!G$2:G$456,A22)</x:f>
        <x:v>17</x:v>
      </x:c>
      <x:c r="C22" s="124" t="n">
        <x:f>SUMIF('v08 Spot Fills'!G$2:G$456,A22,'v08 Spot Fills'!D$2:D$456)</x:f>
        <x:v>232.78</x:v>
      </x:c>
      <x:c r="D22" s="124" t="n">
        <x:f>SUMIF('v08 Spot Fills'!G$2:G$456,A22,'v08 Spot Fills'!F$2:F$456)</x:f>
        <x:v>18420.723930000004</x:v>
      </x:c>
    </x:row>
    <x:row r="23">
      <x:c r="A23" t="n">
        <x:v>21</x:v>
      </x:c>
      <x:c r="B23" t="n">
        <x:f>COUNTIF('v08 Spot Fills'!G$2:G$456,A23)</x:f>
        <x:v>105</x:v>
      </x:c>
      <x:c r="C23" s="124" t="n">
        <x:f>SUMIF('v08 Spot Fills'!G$2:G$456,A23,'v08 Spot Fills'!D$2:D$456)</x:f>
        <x:v>2478.5999999999995</x:v>
      </x:c>
      <x:c r="D23" s="124" t="n">
        <x:f>SUMIF('v08 Spot Fills'!G$2:G$456,A23,'v08 Spot Fills'!F$2:F$456)</x:f>
        <x:v>193980.30191000004</x:v>
      </x:c>
    </x:row>
    <x:row r="24">
      <x:c r="A24" t="n">
        <x:v>22</x:v>
      </x:c>
      <x:c r="B24" t="n">
        <x:f>COUNTIF('v08 Spot Fills'!G$2:G$456,A24)</x:f>
        <x:v>18</x:v>
      </x:c>
      <x:c r="C24" s="124" t="n">
        <x:f>SUMIF('v08 Spot Fills'!G$2:G$456,A24,'v08 Spot Fills'!D$2:D$456)</x:f>
        <x:v>624.9499999999998</x:v>
      </x:c>
      <x:c r="D24" s="124" t="n">
        <x:f>SUMIF('v08 Spot Fills'!G$2:G$456,A24,'v08 Spot Fills'!F$2:F$456)</x:f>
        <x:v>48829.16468</x:v>
      </x:c>
    </x:row>
    <x:row r="25">
      <x:c r="A25" t="n">
        <x:v>23</x:v>
      </x:c>
      <x:c r="B25" t="n">
        <x:f>COUNTIF('v08 Spot Fills'!G$2:G$456,A25)</x:f>
        <x:v>11</x:v>
      </x:c>
      <x:c r="C25" s="124" t="n">
        <x:f>SUMIF('v08 Spot Fills'!G$2:G$456,A25,'v08 Spot Fills'!D$2:D$456)</x:f>
        <x:v>441.74999999999994</x:v>
      </x:c>
      <x:c r="D25" s="124" t="n">
        <x:f>SUMIF('v08 Spot Fills'!G$2:G$456,A25,'v08 Spot Fills'!F$2:F$456)</x:f>
        <x:v>34438.99219</x:v>
      </x:c>
    </x:row>
    <x:row r="26" ht="28" customHeight="1">
      <x:c r="A26" s="123" t="str">
        <x:v>UTC day total</x:v>
      </x:c>
      <x:c r="B26" s="123" t="n">
        <x:f>SUM(B2:B25)</x:f>
        <x:v>455</x:v>
      </x:c>
      <x:c r="C26" s="125" t="n">
        <x:f>SUM(C2:C25)</x:f>
        <x:v>10159.39</x:v>
      </x:c>
      <x:c r="D26" s="125" t="n">
        <x:f>SUM(D2:D25)</x:f>
        <x:v>801268.8902</x:v>
      </x:c>
    </x:row>
  </x:sheetData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0" hidden="0" customWidth="1"/>
    <x:col min="2" max="2" width="19" hidden="0" customWidth="1"/>
    <x:col min="3" max="3" width="23" hidden="0" customWidth="1"/>
    <x:col min="4" max="4" width="25" hidden="0" customWidth="1"/>
    <x:col min="5" max="5" width="26" hidden="0" customWidth="1"/>
    <x:col min="6" max="6" width="19" hidden="0" customWidth="1"/>
    <x:col min="7" max="7" width="20" hidden="0" customWidth="1"/>
    <x:col min="8" max="8" width="57" hidden="0" customWidth="1"/>
  </x:cols>
  <x:sheetData>
    <x:row r="1" ht="34" customHeight="1">
      <x:c r="A1" s="130" t="str">
        <x:v>Hayabusa HYPE v0.9 — Two Complete UTC Days</x:v>
      </x:c>
      <x:c r="B1" s="130" t="str"/>
      <x:c r="C1" s="130" t="str"/>
      <x:c r="D1" s="130" t="str"/>
      <x:c r="E1" s="130" t="str"/>
      <x:c r="F1" s="130" t="str"/>
      <x:c r="G1" s="130" t="str"/>
      <x:c r="H1" s="130" t="str"/>
    </x:row>
    <x:row r="3" ht="30" customHeight="1">
      <x:c r="A3" s="132" t="str">
        <x:v>UTC day</x:v>
      </x:c>
      <x:c r="B3" s="132" t="str">
        <x:v>Buy fills (#)</x:v>
      </x:c>
      <x:c r="C3" s="132" t="str">
        <x:v>HYPE purchased</x:v>
      </x:c>
      <x:c r="D3" s="132" t="str">
        <x:v>USDC spent</x:v>
      </x:c>
      <x:c r="E3" s="132" t="str">
        <x:v>VWAP (USDC/HYPE)</x:v>
      </x:c>
      <x:c r="F3" s="132" t="str">
        <x:v>Sell fills (#)</x:v>
      </x:c>
      <x:c r="G3" s="132" t="str">
        <x:v>Zero-hash fills</x:v>
      </x:c>
      <x:c r="H3" s="132" t="str">
        <x:v>Evidence</x:v>
      </x:c>
    </x:row>
    <x:row r="4">
      <x:c r="A4" t="str">
        <x:v>2026-10-16</x:v>
      </x:c>
      <x:c r="B4" s="102" t="n">
        <x:v>937</x:v>
      </x:c>
      <x:c r="C4" s="137" t="n">
        <x:v>22546.88</x:v>
      </x:c>
      <x:c r="D4" s="137" t="n">
        <x:v>1807987.46827</x:v>
      </x:c>
      <x:c r="E4" s="139" t="n">
        <x:f>IFERROR(D4/C4,0)</x:f>
        <x:v>80.18792259815993</x:v>
      </x:c>
      <x:c r="F4" s="102" t="n">
        <x:v>0</x:v>
      </x:c>
      <x:c r="G4" s="102" t="n">
        <x:v>185</x:v>
      </x:c>
      <x:c r="H4" t="str">
        <x:v>User-captured official /info recent-2000 spot fills</x:v>
      </x:c>
    </x:row>
    <x:row r="5">
      <x:c r="A5" t="str">
        <x:v>2026-10-17</x:v>
      </x:c>
      <x:c r="B5" s="102" t="n">
        <x:v>455</x:v>
      </x:c>
      <x:c r="C5" s="137" t="n">
        <x:v>10159.39</x:v>
      </x:c>
      <x:c r="D5" s="137" t="n">
        <x:v>801268.8902</x:v>
      </x:c>
      <x:c r="E5" s="139" t="n">
        <x:f>IFERROR(D5/C5,0)</x:f>
        <x:v>78.8697835401535</x:v>
      </x:c>
      <x:c r="F5" s="102" t="n">
        <x:v>0</x:v>
      </x:c>
      <x:c r="G5" s="102" t="n">
        <x:v>116</x:v>
      </x:c>
      <x:c r="H5" t="str">
        <x:v>User-captured official /info recent-2000 spot fills</x:v>
      </x:c>
    </x:row>
    <x:row r="6" ht="28" customHeight="1">
      <x:c r="A6" s="134" t="str">
        <x:v>TWO-DAY TOTAL</x:v>
      </x:c>
      <x:c r="B6" s="134" t="n">
        <x:f>SUM(B4:B5)</x:f>
        <x:v>1392</x:v>
      </x:c>
      <x:c r="C6" s="138" t="n">
        <x:f>SUM(C4:C5)</x:f>
        <x:v>32706.27</x:v>
      </x:c>
      <x:c r="D6" s="138" t="n">
        <x:f>SUM(D4:D5)</x:f>
        <x:v>2609256.3584700003</x:v>
      </x:c>
      <x:c r="E6" s="140" t="n">
        <x:f>IFERROR(D6/C6,0)</x:f>
        <x:v>79.77847545654092</x:v>
      </x:c>
      <x:c r="F6" s="134" t="n">
        <x:f>SUM(F4:F5)</x:f>
        <x:v>0</x:v>
      </x:c>
      <x:c r="G6" s="134" t="n">
        <x:f>SUM(G4:G5)</x:f>
        <x:v>301</x:v>
      </x:c>
      <x:c r="H6" s="134"/>
    </x:row>
    <x:row r="8">
      <x:c r="A8" t="str">
        <x:v>Scope: HYPE/USDC only · no other venues, no fee-source attribution · saved raw API from 18 Oct 2026, 04:56 UTC</x:v>
      </x:c>
      <x:c r="B8" t="str"/>
      <x:c r="C8" t="str"/>
      <x:c r="D8" t="str"/>
      <x:c r="E8" t="str"/>
      <x:c r="F8" t="str"/>
      <x:c r="G8" t="str"/>
      <x:c r="H8" t="str"/>
    </x:row>
    <x:row r="9">
      <x:c r="A9" s="136" t="str">
        <x:v>WARNING: October 15 and October 18 UTC records are partial and EXCLUDED from totals</x:v>
      </x:c>
      <x:c r="B9" s="136" t="str"/>
      <x:c r="C9" s="136" t="str"/>
      <x:c r="D9" s="136" t="str"/>
      <x:c r="E9" s="136" t="str"/>
      <x:c r="F9" s="136" t="str"/>
      <x:c r="G9" s="136" t="str"/>
      <x:c r="H9" s="136" t="str"/>
    </x:row>
  </x:sheetData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8" hidden="0" customWidth="1"/>
    <x:col min="2" max="2" width="30" hidden="0" customWidth="1"/>
    <x:col min="3" max="3" width="39" hidden="0" customWidth="1"/>
    <x:col min="4" max="4" width="67" hidden="0" customWidth="1"/>
  </x:cols>
  <x:sheetData>
    <x:row r="1" ht="34" customHeight="1">
      <x:c r="A1" s="130" t="str">
        <x:v>HYPE v0.9 | Spot Position Reconciliation</x:v>
      </x:c>
      <x:c r="B1" s="130" t="str"/>
      <x:c r="C1" s="130" t="str"/>
      <x:c r="D1" s="130" t="str"/>
    </x:row>
    <x:row r="3" ht="29" customHeight="1">
      <x:c r="A3" s="132" t="str">
        <x:v>Event / test</x:v>
      </x:c>
      <x:c r="B3" s="132" t="str">
        <x:v>HYPE tokens</x:v>
      </x:c>
      <x:c r="C3" s="132" t="str">
        <x:v>Status</x:v>
      </x:c>
      <x:c r="D3" s="132" t="str">
        <x:v>Interpretation</x:v>
      </x:c>
    </x:row>
    <x:row r="4">
      <x:c r="A4" s="17" t="str">
        <x:v>Start October 16 UTC</x:v>
      </x:c>
      <x:c r="B4" s="147" t="n">
        <x:v>48071889.99473923</x:v>
      </x:c>
      <x:c r="C4" s="17" t="str">
        <x:v>API first-fill startPosition</x:v>
      </x:c>
      <x:c r="D4" s="17" t="str">
        <x:v>Not a stand-alone midnight snapshot</x:v>
      </x:c>
    </x:row>
    <x:row r="5">
      <x:c r="A5" s="17" t="str">
        <x:v>Plus October 16 buys</x:v>
      </x:c>
      <x:c r="B5" s="142" t="n">
        <x:f>'v09 Daily Verified'!C4</x:f>
        <x:v>22546.88</x:v>
      </x:c>
      <x:c r="C5" s="17" t="str">
        <x:v>Derived from source</x:v>
      </x:c>
      <x:c r="D5" s="17" t="str">
        <x:v>937 fills</x:v>
      </x:c>
    </x:row>
    <x:row r="6">
      <x:c r="A6" s="144" t="str">
        <x:v>Calculated end October 16</x:v>
      </x:c>
      <x:c r="B6" s="145" t="n">
        <x:f>SUM(B4:B5)</x:f>
        <x:v>48094436.87473923</x:v>
      </x:c>
      <x:c r="C6" s="144" t="str">
        <x:v>ARITHMETIC</x:v>
      </x:c>
      <x:c r="D6" s="144" t="str">
        <x:v>Compare October 17 first fill startPosition</x:v>
      </x:c>
    </x:row>
    <x:row r="7">
      <x:c r="A7" s="17" t="str">
        <x:v>Plus October 17 buys</x:v>
      </x:c>
      <x:c r="B7" s="142" t="n">
        <x:f>'v09 Daily Verified'!C5</x:f>
        <x:v>10159.39</x:v>
      </x:c>
      <x:c r="C7" s="17" t="str">
        <x:v>Derived from source</x:v>
      </x:c>
      <x:c r="D7" s="17" t="str">
        <x:v>455 fills</x:v>
      </x:c>
    </x:row>
    <x:row r="8">
      <x:c r="A8" s="144" t="str">
        <x:v>Calculated end October 17</x:v>
      </x:c>
      <x:c r="B8" s="145" t="n">
        <x:f>SUM(B6:B7)</x:f>
        <x:v>48104596.26473923</x:v>
      </x:c>
      <x:c r="C8" s="144" t="str">
        <x:v>ARITHMETIC</x:v>
      </x:c>
      <x:c r="D8" s="144" t="str">
        <x:v>Two complete UTC dates</x:v>
      </x:c>
    </x:row>
    <x:row r="9">
      <x:c r="A9" s="17" t="str">
        <x:v>Plus partial October 18 fills</x:v>
      </x:c>
      <x:c r="B9" s="147" t="n">
        <x:v>2080.5</x:v>
      </x:c>
      <x:c r="C9" s="17" t="str">
        <x:v>Source archive</x:v>
      </x:c>
      <x:c r="D9" s="17" t="str">
        <x:v>57 fills after midnight UTC only</x:v>
      </x:c>
    </x:row>
    <x:row r="10">
      <x:c r="A10" s="144" t="str">
        <x:v>Expected snapshot balance</x:v>
      </x:c>
      <x:c r="B10" s="145" t="n">
        <x:f>SUM(B8:B9)</x:f>
        <x:v>48106676.76473923</x:v>
      </x:c>
      <x:c r="C10" s="144" t="str">
        <x:v>ARITHMETIC</x:v>
      </x:c>
      <x:c r="D10" s="144" t="str">
        <x:v>October 18 ~04:56 UTC</x:v>
      </x:c>
    </x:row>
    <x:row r="11">
      <x:c r="A11" s="17" t="str">
        <x:v>Observed spot balance</x:v>
      </x:c>
      <x:c r="B11" s="147" t="n">
        <x:v>48106676.76473923</x:v>
      </x:c>
      <x:c r="C11" s="17" t="str">
        <x:v>Archived public API snapshot</x:v>
      </x:c>
      <x:c r="D11" s="17" t="str">
        <x:v>Not systemwide HYPE supply</x:v>
      </x:c>
    </x:row>
    <x:row r="12">
      <x:c r="A12" s="144" t="str">
        <x:v>Balance residual</x:v>
      </x:c>
      <x:c r="B12" s="146" t="n">
        <x:f>B11-B10</x:f>
        <x:v>0</x:v>
      </x:c>
      <x:c r="C12" s="144" t="str">
        <x:v>AUDIT: PASS if abs &lt; 1e-6</x:v>
      </x:c>
      <x:c r="D12" s="144" t="str">
        <x:v>May differ by numeric precision</x:v>
      </x:c>
    </x:row>
    <x:row r="13">
      <x:c r="A13" s="17"/>
      <x:c r="B13" s="17"/>
      <x:c r="C13" s="17"/>
      <x:c r="D13" s="17"/>
    </x:row>
    <x:row r="14">
      <x:c r="A14" s="17" t="str">
        <x:v>Maximum anchor position gap</x:v>
      </x:c>
      <x:c r="B14" s="17" t="n">
        <x:v>7.2e-9</x:v>
      </x:c>
      <x:c r="C14" s="17" t="str">
        <x:v>PASS: 2,000 fills</x:v>
      </x:c>
      <x:c r="D14" s="17" t="str">
        <x:v>Position path is complete in archive</x:v>
      </x:c>
    </x:row>
    <x:row r="15">
      <x:c r="A15" s="17" t="str">
        <x:v>Anchor latest fills</x:v>
      </x:c>
      <x:c r="B15" s="17" t="n">
        <x:v>2000</x:v>
      </x:c>
      <x:c r="C15" s="17" t="str">
        <x:v>2,000/2,000</x:v>
      </x:c>
      <x:c r="D15" s="17" t="str">
        <x:v>Extends before Oct 16 and after Oct 17</x:v>
      </x:c>
    </x:row>
    <x:row r="16">
      <x:c r="A16" s="17" t="str">
        <x:v>Direct October17 IDs match</x:v>
      </x:c>
      <x:c r="B16" s="17" t="str">
        <x:v>YES</x:v>
      </x:c>
      <x:c r="C16" s="17" t="str">
        <x:v>Independent duplicated API capture</x:v>
      </x:c>
      <x:c r="D16" s="17" t="str">
        <x:v>October16 inferred from timestamp-spanning anchor</x:v>
      </x:c>
    </x:row>
    <x:row r="17">
      <x:c r="A17" s="17" t="str">
        <x:v>Source archive SHA-256</x:v>
      </x:c>
      <x:c r="B17" s="17" t="str">
        <x:v>120a6f36c5e549b2698335dbe44588e2fac2ab27df3b40c050261c825667d2ba</x:v>
      </x:c>
      <x:c r="C17" s="17" t="str">
        <x:v>INTEGRITY CHECK</x:v>
      </x:c>
      <x:c r="D17" s="17" t="str">
        <x:v>This is not exchange-signed attestation</x:v>
      </x:c>
    </x:row>
    <x:row r="18">
      <x:c r="A18" s="17"/>
      <x:c r="B18" s="17"/>
      <x:c r="C18" s="17"/>
      <x:c r="D18" s="17"/>
    </x:row>
    <x:row r="19">
      <x:c r="A19" s="141" t="str">
        <x:v>Evidence status</x:v>
      </x:c>
      <x:c r="B19" s="141" t="str">
        <x:v>TWO UTC DAYS VERIFIED</x:v>
      </x:c>
      <x:c r="C19" s="141" t="str">
        <x:v>Funding source: PENDING</x:v>
      </x:c>
      <x:c r="D19" s="141" t="str">
        <x:v>Saleable float: PENDING</x:v>
      </x:c>
    </x:row>
  </x:sheetData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24" hidden="0" customWidth="1"/>
    <x:col min="4" max="4" width="28" hidden="0" customWidth="1"/>
  </x:cols>
  <x:sheetData>
    <x:row r="1" ht="30" customHeight="1">
      <x:c r="A1" s="130" t="str">
        <x:v>HYPE v0.9 | UTC Hourly Spot Executions</x:v>
      </x:c>
      <x:c r="B1" s="130" t="str"/>
      <x:c r="C1" s="130" t="str"/>
      <x:c r="D1" s="130" t="str"/>
    </x:row>
    <x:row r="3">
      <x:c r="A3" s="132" t="str">
        <x:v>UTC hour</x:v>
      </x:c>
      <x:c r="B3" s="132" t="str">
        <x:v>Fills</x:v>
      </x:c>
      <x:c r="C3" s="132" t="str">
        <x:v>HYPE bought</x:v>
      </x:c>
      <x:c r="D3" s="132" t="str">
        <x:v>USDC spent</x:v>
      </x:c>
    </x:row>
    <x:row r="4">
      <x:c r="A4" t="str">
        <x:v>2026-10-16T00:00Z</x:v>
      </x:c>
      <x:c r="B4" s="102" t="n">
        <x:v>1</x:v>
      </x:c>
      <x:c r="C4" s="137" t="n">
        <x:v>0.99</x:v>
      </x:c>
      <x:c r="D4" s="137" t="n">
        <x:v>80.99883</x:v>
      </x:c>
    </x:row>
    <x:row r="5">
      <x:c r="A5" t="str">
        <x:v>2026-10-16T01:00Z</x:v>
      </x:c>
      <x:c r="B5" s="102" t="n">
        <x:v>43</x:v>
      </x:c>
      <x:c r="C5" s="137" t="n">
        <x:v>1028.13</x:v>
      </x:c>
      <x:c r="D5" s="137" t="n">
        <x:v>84200.76476</x:v>
      </x:c>
    </x:row>
    <x:row r="6">
      <x:c r="A6" t="str">
        <x:v>2026-10-16T02:00Z</x:v>
      </x:c>
      <x:c r="B6" s="102" t="n">
        <x:v>19</x:v>
      </x:c>
      <x:c r="C6" s="137" t="n">
        <x:v>298.63</x:v>
      </x:c>
      <x:c r="D6" s="137" t="n">
        <x:v>24326.81612</x:v>
      </x:c>
    </x:row>
    <x:row r="7">
      <x:c r="A7" t="str">
        <x:v>2026-10-16T03:00Z</x:v>
      </x:c>
      <x:c r="B7" s="102" t="n">
        <x:v>51</x:v>
      </x:c>
      <x:c r="C7" s="137" t="n">
        <x:v>818.27</x:v>
      </x:c>
      <x:c r="D7" s="137" t="n">
        <x:v>66179.03947</x:v>
      </x:c>
    </x:row>
    <x:row r="8">
      <x:c r="A8" t="str">
        <x:v>2026-10-16T04:00Z</x:v>
      </x:c>
      <x:c r="B8" s="102" t="n">
        <x:v>24</x:v>
      </x:c>
      <x:c r="C8" s="137" t="n">
        <x:v>372.79</x:v>
      </x:c>
      <x:c r="D8" s="137" t="n">
        <x:v>30138.74215</x:v>
      </x:c>
    </x:row>
    <x:row r="9">
      <x:c r="A9" t="str">
        <x:v>2026-10-16T05:00Z</x:v>
      </x:c>
      <x:c r="B9" s="102" t="n">
        <x:v>20</x:v>
      </x:c>
      <x:c r="C9" s="137" t="n">
        <x:v>596.52</x:v>
      </x:c>
      <x:c r="D9" s="137" t="n">
        <x:v>48332.73188</x:v>
      </x:c>
    </x:row>
    <x:row r="10">
      <x:c r="A10" t="str">
        <x:v>2026-10-16T06:00Z</x:v>
      </x:c>
      <x:c r="B10" s="102" t="n">
        <x:v>4</x:v>
      </x:c>
      <x:c r="C10" s="137" t="n">
        <x:v>130.88</x:v>
      </x:c>
      <x:c r="D10" s="137" t="n">
        <x:v>10588.02471</x:v>
      </x:c>
    </x:row>
    <x:row r="11">
      <x:c r="A11" t="str">
        <x:v>2026-10-16T07:00Z</x:v>
      </x:c>
      <x:c r="B11" s="102" t="n">
        <x:v>24</x:v>
      </x:c>
      <x:c r="C11" s="137" t="n">
        <x:v>686.43</x:v>
      </x:c>
      <x:c r="D11" s="137" t="n">
        <x:v>55710.35319</x:v>
      </x:c>
    </x:row>
    <x:row r="12">
      <x:c r="A12" t="str">
        <x:v>2026-10-16T08:00Z</x:v>
      </x:c>
      <x:c r="B12" s="102" t="n">
        <x:v>5</x:v>
      </x:c>
      <x:c r="C12" s="137" t="n">
        <x:v>154.58</x:v>
      </x:c>
      <x:c r="D12" s="137" t="n">
        <x:v>12542.16159</x:v>
      </x:c>
    </x:row>
    <x:row r="13">
      <x:c r="A13" t="str">
        <x:v>2026-10-16T09:00Z</x:v>
      </x:c>
      <x:c r="B13" s="102" t="n">
        <x:v>39</x:v>
      </x:c>
      <x:c r="C13" s="137" t="n">
        <x:v>532.52</x:v>
      </x:c>
      <x:c r="D13" s="137" t="n">
        <x:v>43386.33322</x:v>
      </x:c>
    </x:row>
    <x:row r="14">
      <x:c r="A14" t="str">
        <x:v>2026-10-16T10:00Z</x:v>
      </x:c>
      <x:c r="B14" s="102" t="n">
        <x:v>36</x:v>
      </x:c>
      <x:c r="C14" s="137" t="n">
        <x:v>670.11</x:v>
      </x:c>
      <x:c r="D14" s="137" t="n">
        <x:v>54427.51431</x:v>
      </x:c>
    </x:row>
    <x:row r="15">
      <x:c r="A15" t="str">
        <x:v>2026-10-16T11:00Z</x:v>
      </x:c>
      <x:c r="B15" s="102" t="n">
        <x:v>56</x:v>
      </x:c>
      <x:c r="C15" s="137" t="n">
        <x:v>1420.6</x:v>
      </x:c>
      <x:c r="D15" s="137" t="n">
        <x:v>116342.29336</x:v>
      </x:c>
    </x:row>
    <x:row r="16">
      <x:c r="A16" t="str">
        <x:v>2026-10-16T12:00Z</x:v>
      </x:c>
      <x:c r="B16" s="102" t="n">
        <x:v>75</x:v>
      </x:c>
      <x:c r="C16" s="137" t="n">
        <x:v>1499.82</x:v>
      </x:c>
      <x:c r="D16" s="137" t="n">
        <x:v>122371.12835</x:v>
      </x:c>
    </x:row>
    <x:row r="17">
      <x:c r="A17" t="str">
        <x:v>2026-10-16T13:00Z</x:v>
      </x:c>
      <x:c r="B17" s="102" t="n">
        <x:v>71</x:v>
      </x:c>
      <x:c r="C17" s="137" t="n">
        <x:v>1150.83</x:v>
      </x:c>
      <x:c r="D17" s="137" t="n">
        <x:v>93296.71687</x:v>
      </x:c>
    </x:row>
    <x:row r="18">
      <x:c r="A18" t="str">
        <x:v>2026-10-16T14:00Z</x:v>
      </x:c>
      <x:c r="B18" s="102" t="n">
        <x:v>70</x:v>
      </x:c>
      <x:c r="C18" s="137" t="n">
        <x:v>1331.45</x:v>
      </x:c>
      <x:c r="D18" s="137" t="n">
        <x:v>107560.64227</x:v>
      </x:c>
    </x:row>
    <x:row r="19">
      <x:c r="A19" t="str">
        <x:v>2026-10-16T15:00Z</x:v>
      </x:c>
      <x:c r="B19" s="102" t="n">
        <x:v>49</x:v>
      </x:c>
      <x:c r="C19" s="137" t="n">
        <x:v>1715.83</x:v>
      </x:c>
      <x:c r="D19" s="137" t="n">
        <x:v>136115.37244</x:v>
      </x:c>
    </x:row>
    <x:row r="20">
      <x:c r="A20" t="str">
        <x:v>2026-10-16T16:00Z</x:v>
      </x:c>
      <x:c r="B20" s="102" t="n">
        <x:v>51</x:v>
      </x:c>
      <x:c r="C20" s="137" t="n">
        <x:v>1538.55</x:v>
      </x:c>
      <x:c r="D20" s="137" t="n">
        <x:v>121411.39149</x:v>
      </x:c>
    </x:row>
    <x:row r="21">
      <x:c r="A21" t="str">
        <x:v>2026-10-16T17:00Z</x:v>
      </x:c>
      <x:c r="B21" s="102" t="n">
        <x:v>88</x:v>
      </x:c>
      <x:c r="C21" s="137" t="n">
        <x:v>2485.19</x:v>
      </x:c>
      <x:c r="D21" s="137" t="n">
        <x:v>195572.28878</x:v>
      </x:c>
    </x:row>
    <x:row r="22">
      <x:c r="A22" t="str">
        <x:v>2026-10-16T18:00Z</x:v>
      </x:c>
      <x:c r="B22" s="102" t="n">
        <x:v>93</x:v>
      </x:c>
      <x:c r="C22" s="137" t="n">
        <x:v>2788.85</x:v>
      </x:c>
      <x:c r="D22" s="137" t="n">
        <x:v>220802.41504</x:v>
      </x:c>
    </x:row>
    <x:row r="23">
      <x:c r="A23" t="str">
        <x:v>2026-10-16T19:00Z</x:v>
      </x:c>
      <x:c r="B23" s="102" t="n">
        <x:v>41</x:v>
      </x:c>
      <x:c r="C23" s="137" t="n">
        <x:v>1499.19</x:v>
      </x:c>
      <x:c r="D23" s="137" t="n">
        <x:v>118603.27672</x:v>
      </x:c>
    </x:row>
    <x:row r="24">
      <x:c r="A24" t="str">
        <x:v>2026-10-16T20:00Z</x:v>
      </x:c>
      <x:c r="B24" s="102" t="n">
        <x:v>14</x:v>
      </x:c>
      <x:c r="C24" s="137" t="n">
        <x:v>242.4</x:v>
      </x:c>
      <x:c r="D24" s="137" t="n">
        <x:v>19169.41902</x:v>
      </x:c>
    </x:row>
    <x:row r="25">
      <x:c r="A25" t="str">
        <x:v>2026-10-16T21:00Z</x:v>
      </x:c>
      <x:c r="B25" s="102" t="n">
        <x:v>34</x:v>
      </x:c>
      <x:c r="C25" s="137" t="n">
        <x:v>633.2</x:v>
      </x:c>
      <x:c r="D25" s="137" t="n">
        <x:v>50698.62009</x:v>
      </x:c>
    </x:row>
    <x:row r="26">
      <x:c r="A26" t="str">
        <x:v>2026-10-16T22:00Z</x:v>
      </x:c>
      <x:c r="B26" s="102" t="n">
        <x:v>27</x:v>
      </x:c>
      <x:c r="C26" s="137" t="n">
        <x:v>826.11</x:v>
      </x:c>
      <x:c r="D26" s="137" t="n">
        <x:v>66120.24786</x:v>
      </x:c>
    </x:row>
    <x:row r="27">
      <x:c r="A27" t="str">
        <x:v>2026-10-16T23:00Z</x:v>
      </x:c>
      <x:c r="B27" s="102" t="n">
        <x:v>2</x:v>
      </x:c>
      <x:c r="C27" s="137" t="n">
        <x:v>125.01</x:v>
      </x:c>
      <x:c r="D27" s="137" t="n">
        <x:v>10010.17575</x:v>
      </x:c>
    </x:row>
    <x:row r="28">
      <x:c r="A28" t="str">
        <x:v>2026-10-17T00:00Z</x:v>
      </x:c>
      <x:c r="B28" s="102" t="n">
        <x:v>24</x:v>
      </x:c>
      <x:c r="C28" s="137" t="n">
        <x:v>506.91</x:v>
      </x:c>
      <x:c r="D28" s="137" t="n">
        <x:v>40610.98053</x:v>
      </x:c>
    </x:row>
    <x:row r="29">
      <x:c r="A29" t="str">
        <x:v>2026-10-17T01:00Z</x:v>
      </x:c>
      <x:c r="B29" s="102" t="n">
        <x:v>6</x:v>
      </x:c>
      <x:c r="C29" s="137" t="n">
        <x:v>250.77</x:v>
      </x:c>
      <x:c r="D29" s="137" t="n">
        <x:v>20028.31848</x:v>
      </x:c>
    </x:row>
    <x:row r="30">
      <x:c r="A30" t="str">
        <x:v>2026-10-17T02:00Z</x:v>
      </x:c>
      <x:c r="B30" s="102" t="n">
        <x:v>38</x:v>
      </x:c>
      <x:c r="C30" s="137" t="n">
        <x:v>401.49</x:v>
      </x:c>
      <x:c r="D30" s="137" t="n">
        <x:v>32013.47339</x:v>
      </x:c>
    </x:row>
    <x:row r="31">
      <x:c r="A31" t="str">
        <x:v>2026-10-17T03:00Z</x:v>
      </x:c>
      <x:c r="B31" s="102" t="n">
        <x:v>0</x:v>
      </x:c>
      <x:c r="C31" s="137" t="n">
        <x:v>0</x:v>
      </x:c>
      <x:c r="D31" s="137" t="n">
        <x:v>0</x:v>
      </x:c>
    </x:row>
    <x:row r="32">
      <x:c r="A32" t="str">
        <x:v>2026-10-17T04:00Z</x:v>
      </x:c>
      <x:c r="B32" s="102" t="n">
        <x:v>11</x:v>
      </x:c>
      <x:c r="C32" s="137" t="n">
        <x:v>443.41</x:v>
      </x:c>
      <x:c r="D32" s="137" t="n">
        <x:v>35398.56718</x:v>
      </x:c>
    </x:row>
    <x:row r="33">
      <x:c r="A33" t="str">
        <x:v>2026-10-17T05:00Z</x:v>
      </x:c>
      <x:c r="B33" s="102" t="n">
        <x:v>7</x:v>
      </x:c>
      <x:c r="C33" s="137" t="n">
        <x:v>253.54</x:v>
      </x:c>
      <x:c r="D33" s="137" t="n">
        <x:v>20193.90257</x:v>
      </x:c>
    </x:row>
    <x:row r="34">
      <x:c r="A34" t="str">
        <x:v>2026-10-17T06:00Z</x:v>
      </x:c>
      <x:c r="B34" s="102" t="n">
        <x:v>1</x:v>
      </x:c>
      <x:c r="C34" s="137" t="n">
        <x:v>125.37</x:v>
      </x:c>
      <x:c r="D34" s="137" t="n">
        <x:v>9999.5112</x:v>
      </x:c>
    </x:row>
    <x:row r="35">
      <x:c r="A35" t="str">
        <x:v>2026-10-17T07:00Z</x:v>
      </x:c>
      <x:c r="B35" s="102" t="n">
        <x:v>0</x:v>
      </x:c>
      <x:c r="C35" s="137" t="n">
        <x:v>0</x:v>
      </x:c>
      <x:c r="D35" s="137" t="n">
        <x:v>0</x:v>
      </x:c>
    </x:row>
    <x:row r="36">
      <x:c r="A36" t="str">
        <x:v>2026-10-17T08:00Z</x:v>
      </x:c>
      <x:c r="B36" s="102" t="n">
        <x:v>23</x:v>
      </x:c>
      <x:c r="C36" s="137" t="n">
        <x:v>315.31</x:v>
      </x:c>
      <x:c r="D36" s="137" t="n">
        <x:v>25238.33729</x:v>
      </x:c>
    </x:row>
    <x:row r="37">
      <x:c r="A37" t="str">
        <x:v>2026-10-17T09:00Z</x:v>
      </x:c>
      <x:c r="B37" s="102" t="n">
        <x:v>15</x:v>
      </x:c>
      <x:c r="C37" s="137" t="n">
        <x:v>307.8</x:v>
      </x:c>
      <x:c r="D37" s="137" t="n">
        <x:v>24612.10517</x:v>
      </x:c>
    </x:row>
    <x:row r="38">
      <x:c r="A38" t="str">
        <x:v>2026-10-17T10:00Z</x:v>
      </x:c>
      <x:c r="B38" s="102" t="n">
        <x:v>2</x:v>
      </x:c>
      <x:c r="C38" s="137" t="n">
        <x:v>125.45</x:v>
      </x:c>
      <x:c r="D38" s="137" t="n">
        <x:v>9999.3686</x:v>
      </x:c>
    </x:row>
    <x:row r="39">
      <x:c r="A39" t="str">
        <x:v>2026-10-17T11:00Z</x:v>
      </x:c>
      <x:c r="B39" s="102" t="n">
        <x:v>19</x:v>
      </x:c>
      <x:c r="C39" s="137" t="n">
        <x:v>260.62</x:v>
      </x:c>
      <x:c r="D39" s="137" t="n">
        <x:v>20666.24076</x:v>
      </x:c>
    </x:row>
    <x:row r="40">
      <x:c r="A40" t="str">
        <x:v>2026-10-17T12:00Z</x:v>
      </x:c>
      <x:c r="B40" s="102" t="n">
        <x:v>19</x:v>
      </x:c>
      <x:c r="C40" s="137" t="n">
        <x:v>552.61</x:v>
      </x:c>
      <x:c r="D40" s="137" t="n">
        <x:v>43537.71868</x:v>
      </x:c>
    </x:row>
    <x:row r="41">
      <x:c r="A41" t="str">
        <x:v>2026-10-17T13:00Z</x:v>
      </x:c>
      <x:c r="B41" s="102" t="n">
        <x:v>14</x:v>
      </x:c>
      <x:c r="C41" s="137" t="n">
        <x:v>289.72</x:v>
      </x:c>
      <x:c r="D41" s="137" t="n">
        <x:v>22771.99174</x:v>
      </x:c>
    </x:row>
    <x:row r="42">
      <x:c r="A42" t="str">
        <x:v>2026-10-17T14:00Z</x:v>
      </x:c>
      <x:c r="B42" s="102" t="n">
        <x:v>0</x:v>
      </x:c>
      <x:c r="C42" s="137" t="n">
        <x:v>0</x:v>
      </x:c>
      <x:c r="D42" s="137" t="n">
        <x:v>0</x:v>
      </x:c>
    </x:row>
    <x:row r="43">
      <x:c r="A43" t="str">
        <x:v>2026-10-17T15:00Z</x:v>
      </x:c>
      <x:c r="B43" s="102" t="n">
        <x:v>58</x:v>
      </x:c>
      <x:c r="C43" s="137" t="n">
        <x:v>954.58</x:v>
      </x:c>
      <x:c r="D43" s="137" t="n">
        <x:v>75168.95789</x:v>
      </x:c>
    </x:row>
    <x:row r="44">
      <x:c r="A44" t="str">
        <x:v>2026-10-17T16:00Z</x:v>
      </x:c>
      <x:c r="B44" s="102" t="n">
        <x:v>15</x:v>
      </x:c>
      <x:c r="C44" s="137" t="n">
        <x:v>607.84</x:v>
      </x:c>
      <x:c r="D44" s="137" t="n">
        <x:v>47729.66022</x:v>
      </x:c>
    </x:row>
    <x:row r="45">
      <x:c r="A45" t="str">
        <x:v>2026-10-17T17:00Z</x:v>
      </x:c>
      <x:c r="B45" s="102" t="n">
        <x:v>13</x:v>
      </x:c>
      <x:c r="C45" s="137" t="n">
        <x:v>266.66</x:v>
      </x:c>
      <x:c r="D45" s="137" t="n">
        <x:v>20891.45115</x:v>
      </x:c>
    </x:row>
    <x:row r="46">
      <x:c r="A46" t="str">
        <x:v>2026-10-17T18:00Z</x:v>
      </x:c>
      <x:c r="B46" s="102" t="n">
        <x:v>0</x:v>
      </x:c>
      <x:c r="C46" s="137" t="n">
        <x:v>0</x:v>
      </x:c>
      <x:c r="D46" s="137" t="n">
        <x:v>0</x:v>
      </x:c>
    </x:row>
    <x:row r="47">
      <x:c r="A47" t="str">
        <x:v>2026-10-17T19:00Z</x:v>
      </x:c>
      <x:c r="B47" s="102" t="n">
        <x:v>39</x:v>
      </x:c>
      <x:c r="C47" s="137" t="n">
        <x:v>719.23</x:v>
      </x:c>
      <x:c r="D47" s="137" t="n">
        <x:v>56739.12264</x:v>
      </x:c>
    </x:row>
    <x:row r="48">
      <x:c r="A48" t="str">
        <x:v>2026-10-17T20:00Z</x:v>
      </x:c>
      <x:c r="B48" s="102" t="n">
        <x:v>17</x:v>
      </x:c>
      <x:c r="C48" s="137" t="n">
        <x:v>232.78</x:v>
      </x:c>
      <x:c r="D48" s="137" t="n">
        <x:v>18420.72393</x:v>
      </x:c>
    </x:row>
    <x:row r="49">
      <x:c r="A49" t="str">
        <x:v>2026-10-17T21:00Z</x:v>
      </x:c>
      <x:c r="B49" s="102" t="n">
        <x:v>105</x:v>
      </x:c>
      <x:c r="C49" s="137" t="n">
        <x:v>2478.6</x:v>
      </x:c>
      <x:c r="D49" s="137" t="n">
        <x:v>193980.30191</x:v>
      </x:c>
    </x:row>
    <x:row r="50">
      <x:c r="A50" t="str">
        <x:v>2026-10-17T22:00Z</x:v>
      </x:c>
      <x:c r="B50" s="102" t="n">
        <x:v>18</x:v>
      </x:c>
      <x:c r="C50" s="137" t="n">
        <x:v>624.95</x:v>
      </x:c>
      <x:c r="D50" s="137" t="n">
        <x:v>48829.16468</x:v>
      </x:c>
    </x:row>
    <x:row r="51">
      <x:c r="A51" t="str">
        <x:v>2026-10-17T23:00Z</x:v>
      </x:c>
      <x:c r="B51" s="102" t="n">
        <x:v>11</x:v>
      </x:c>
      <x:c r="C51" s="137" t="n">
        <x:v>441.75</x:v>
      </x:c>
      <x:c r="D51" s="137" t="n">
        <x:v>34438.99219</x:v>
      </x:c>
    </x:row>
    <x:row r="52">
      <x:c r="C52" s="124"/>
      <x:c r="D52" s="124"/>
    </x:row>
    <x:row r="53">
      <x:c r="A53" s="134" t="str">
        <x:v>TWO DAYS</x:v>
      </x:c>
      <x:c r="B53" s="134" t="n">
        <x:f>SUM(B4:B51)</x:f>
        <x:v>1392</x:v>
      </x:c>
      <x:c r="C53" s="138" t="n">
        <x:f>SUM(C4:C51)</x:f>
        <x:v>32706.27</x:v>
      </x:c>
      <x:c r="D53" s="138" t="n">
        <x:f>SUM(D4:D51)</x:f>
        <x:v>2609256.35847</x:v>
      </x:c>
    </x:row>
  </x:sheetData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24" hidden="0" customWidth="1"/>
    <x:col min="3" max="3" width="72" hidden="0" customWidth="1"/>
    <x:col min="4" max="4" width="68" hidden="0" customWidth="1"/>
  </x:cols>
  <x:sheetData>
    <x:row r="1" ht="34" customHeight="1">
      <x:c r="A1" s="130" t="str">
        <x:v>HYPE v0.9 | Underwriting Evidence Gates</x:v>
      </x:c>
      <x:c r="B1" s="130" t="str"/>
      <x:c r="C1" s="130" t="str"/>
      <x:c r="D1" s="130" t="str"/>
    </x:row>
    <x:row r="3" ht="27" customHeight="1">
      <x:c r="A3" s="132" t="str">
        <x:v>Gate</x:v>
      </x:c>
      <x:c r="B3" s="132" t="str">
        <x:v>Assessment</x:v>
      </x:c>
      <x:c r="C3" s="132" t="str">
        <x:v>Why this matters</x:v>
      </x:c>
      <x:c r="D3" s="132" t="str">
        <x:v>Required next action</x:v>
      </x:c>
    </x:row>
    <x:row r="4">
      <x:c r="A4" s="17" t="str">
        <x:v>HYPE/USDC spot purchases Oct16</x:v>
      </x:c>
      <x:c r="B4" s="144" t="str">
        <x:v>VERIFIED</x:v>
      </x:c>
      <x:c r="C4" s="17" t="str">
        <x:v>937 fills; full day sits in the 2k timestamp anchor</x:v>
      </x:c>
      <x:c r="D4" s="17" t="str">
        <x:v>Continue daily public API snapshots</x:v>
      </x:c>
    </x:row>
    <x:row r="5">
      <x:c r="A5" s="17" t="str">
        <x:v>HYPE/USDC spot purchases Oct17</x:v>
      </x:c>
      <x:c r="B5" s="144" t="str">
        <x:v>VERIFIED</x:v>
      </x:c>
      <x:c r="C5" s="17" t="str">
        <x:v>455 fills exactly match the independent time-query capture</x:v>
      </x:c>
      <x:c r="D5" s="17" t="str">
        <x:v>Continue daily public API snapshots</x:v>
      </x:c>
    </x:row>
    <x:row r="6">
      <x:c r="A6" s="17" t="str">
        <x:v>Latest 2,000 response SHA hashes</x:v>
      </x:c>
      <x:c r="B6" s="144" t="str">
        <x:v>VERIFIED</x:v>
      </x:c>
      <x:c r="C6" s="17" t="str">
        <x:v>All 4 archived JSON response digests match manifest</x:v>
      </x:c>
      <x:c r="D6" s="17" t="str">
        <x:v>Retain immutable original archive</x:v>
      </x:c>
    </x:row>
    <x:row r="7">
      <x:c r="A7" s="17" t="str">
        <x:v>All-fills spot position chain</x:v>
      </x:c>
      <x:c r="B7" s="144" t="str">
        <x:v>VERIFIED</x:v>
      </x:c>
      <x:c r="C7" s="17" t="str">
        <x:v>No &gt;1e-6 HYPE recorded gap; closes to spot balance</x:v>
      </x:c>
      <x:c r="D7" s="17" t="str">
        <x:v>Reconcile separately from systemwide staking and vesting</x:v>
      </x:c>
    </x:row>
    <x:row r="8">
      <x:c r="A8" s="17" t="str">
        <x:v>Funds: trading fees vs AQAv2</x:v>
      </x:c>
      <x:c r="B8" s="148" t="str">
        <x:v>MISSING</x:v>
      </x:c>
      <x:c r="C8" s="17" t="str">
        <x:v>No public transfer or revenue attribution in HYPE/USDC fills</x:v>
      </x:c>
      <x:c r="D8" s="17" t="str">
        <x:v>Run v0.9 non-funding ledger capture locally</x:v>
      </x:c>
    </x:row>
    <x:row r="9">
      <x:c r="A9" s="17" t="str">
        <x:v>Long-term purchase normalization</x:v>
      </x:c>
      <x:c r="B9" s="148" t="str">
        <x:v>INSUFFICIENT</x:v>
      </x:c>
      <x:c r="C9" s="17" t="str">
        <x:v>Only two complete UTC days available here</x:v>
      </x:c>
      <x:c r="D9" s="17" t="str">
        <x:v>Collect 30–90 representative daily windows</x:v>
      </x:c>
    </x:row>
    <x:row r="10">
      <x:c r="A10" s="17" t="str">
        <x:v>Circulating / saleable supply</x:v>
      </x:c>
      <x:c r="B10" s="148" t="str">
        <x:v>UNRESOLVED</x:v>
      </x:c>
      <x:c r="C10" s="17" t="str">
        <x:v>222M and 302M snapshots use different definitions</x:v>
      </x:c>
      <x:c r="D10" s="17" t="str">
        <x:v>Match wallet map, contributor claims, transfers and vesting</x:v>
      </x:c>
    </x:row>
    <x:row r="11">
      <x:c r="A11" s="17" t="str">
        <x:v>Valuation, margin of safety</x:v>
      </x:c>
      <x:c r="B11" s="148" t="str">
        <x:v>NO BUY CASE</x:v>
      </x:c>
      <x:c r="C11" s="17" t="str">
        <x:v>Token flow ratio is not contractual income</x:v>
      </x:c>
      <x:c r="D11" s="17" t="str">
        <x:v>Stress fee rates, drawdowns, lockups, distribution supply</x:v>
      </x:c>
    </x:row>
    <x:row r="12">
      <x:c r="A12" s="17" t="str">
        <x:v>Publication readiness</x:v>
      </x:c>
      <x:c r="B12" s="148" t="str">
        <x:v>HOLD</x:v>
      </x:c>
      <x:c r="C12" s="17" t="str">
        <x:v>Thematically credible but investor return can't be priced reliably</x:v>
      </x:c>
      <x:c r="D12" s="17" t="str">
        <x:v>Do not publicly issue an intrinsic buy price</x:v>
      </x:c>
    </x:row>
  </x:sheetData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4" hidden="0" customWidth="1"/>
    <x:col min="2" max="2" width="85" hidden="0" customWidth="1"/>
    <x:col min="3" max="3" width="36" hidden="0" customWidth="1"/>
    <x:col min="4" max="4" width="87" hidden="0" customWidth="1"/>
  </x:cols>
  <x:sheetData>
    <x:row r="1" ht="34" customHeight="1">
      <x:c r="A1" s="130" t="str">
        <x:v>HYPE v0.9 | Archived Primary Data Provenance</x:v>
      </x:c>
      <x:c r="B1" s="130" t="str"/>
      <x:c r="C1" s="130" t="str"/>
      <x:c r="D1" s="130" t="str"/>
    </x:row>
    <x:row r="3" ht="30" customHeight="1">
      <x:c r="A3" s="132" t="str">
        <x:v>Source component</x:v>
      </x:c>
      <x:c r="B3" s="132" t="str">
        <x:v>Evidence or SHA-256</x:v>
      </x:c>
      <x:c r="C3" s="132" t="str">
        <x:v>Retrieved (UTC)</x:v>
      </x:c>
      <x:c r="D3" s="132" t="str">
        <x:v>Source</x:v>
      </x:c>
    </x:row>
    <x:row r="4">
      <x:c r="A4" s="17" t="str">
        <x:v>Submitted ZIP</x:v>
      </x:c>
      <x:c r="B4" s="17" t="str">
        <x:v>120a6f36c5e549b2698335dbe44588e2fac2ab27df3b40c050261c825667d2ba</x:v>
      </x:c>
      <x:c r="C4" s="17" t="str">
        <x:v>2026-10-18 04:56</x:v>
      </x:c>
      <x:c r="D4" s="17" t="str">
        <x:v>User-supplied captured official API</x:v>
      </x:c>
    </x:row>
    <x:row r="5">
      <x:c r="A5" s="17" t="str">
        <x:v>spotMeta</x:v>
      </x:c>
      <x:c r="B5" s="17" t="str">
        <x:v>9ca3cfb06d22869baef9144b3c5889264b5d130d559cdcad414c957bfd369e91</x:v>
      </x:c>
      <x:c r="C5" s="17" t="n">
        <x:v>46313.205748761575</x:v>
      </x:c>
      <x:c r="D5" s="17" t="str">
        <x:v>Official Hyperliquid /info archived response</x:v>
      </x:c>
    </x:row>
    <x:row r="6">
      <x:c r="A6" s="17" t="str">
        <x:v>latest_2000_userFills</x:v>
      </x:c>
      <x:c r="B6" s="17" t="str">
        <x:v>842a7b9d4ba1c62ae68aeb29f6e0133f4d9f36f1f8651dfb091077d30c2b8ccb</x:v>
      </x:c>
      <x:c r="C6" s="17" t="n">
        <x:v>46313.205754525465</x:v>
      </x:c>
      <x:c r="D6" s="17" t="str">
        <x:v>Official Hyperliquid /info archived response</x:v>
      </x:c>
    </x:row>
    <x:row r="7">
      <x:c r="A7" s="17" t="str">
        <x:v>current_balances</x:v>
      </x:c>
      <x:c r="B7" s="17" t="str">
        <x:v>72ee5e4ef7a73652b19cc47a27bee5d342614aae213a8e19913b4550d5e251ba</x:v>
      </x:c>
      <x:c r="C7" s="17" t="n">
        <x:v>46313.205759502314</x:v>
      </x:c>
      <x:c r="D7" s="17" t="str">
        <x:v>Official Hyperliquid /info archived response</x:v>
      </x:c>
    </x:row>
    <x:row r="8">
      <x:c r="A8" s="17" t="str">
        <x:v>userFillsByTime</x:v>
      </x:c>
      <x:c r="B8" s="17" t="str">
        <x:v>c6dfcad05399e4e3bfdd45070e5101bd4aacae23d94925435c78606dad324f47</x:v>
      </x:c>
      <x:c r="C8" s="17" t="n">
        <x:v>46313.20576332176</x:v>
      </x:c>
      <x:c r="D8" s="17" t="str">
        <x:v>Official Hyperliquid /info archived response</x:v>
      </x:c>
    </x:row>
    <x:row r="9">
      <x:c r="A9" s="17"/>
      <x:c r="B9" s="17"/>
      <x:c r="C9" s="17"/>
      <x:c r="D9" s="17"/>
    </x:row>
    <x:row r="10">
      <x:c r="A10" s="17" t="str">
        <x:v>HYPE/USDC spot metadata</x:v>
      </x:c>
      <x:c r="B10" s="17" t="str">
        <x:v>@107 (HYPE index 150 / USDC index 0)</x:v>
      </x:c>
      <x:c r="C10" s="17" t="str">
        <x:v>Oct 18 archive</x:v>
      </x:c>
      <x:c r="D10" s="17" t="str">
        <x:v>https://hyperliquid.gitbook.io/hyperliquid-docs/for-developers/api/info-endpoint</x:v>
      </x:c>
    </x:row>
    <x:row r="11">
      <x:c r="A11" s="17" t="str">
        <x:v>Retained coverage</x:v>
      </x:c>
      <x:c r="B11" s="17" t="str">
        <x:v>2,000 fills from Oct15 16:18 to Oct18 04:55 UTC</x:v>
      </x:c>
      <x:c r="C11" s="17" t="str">
        <x:v>Oct 18 archive</x:v>
      </x:c>
      <x:c r="D11" s="17" t="str">
        <x:v>https://hyperliquid.gitbook.io/hyperliquid-docs/for-developers/api/info-endpoint</x:v>
      </x:c>
    </x:row>
    <x:row r="12">
      <x:c r="A12" s="17" t="str">
        <x:v>Next funding capture endpoint</x:v>
      </x:c>
      <x:c r="B12" s="17" t="str">
        <x:v>userNonFundingLedgerUpdates</x:v>
      </x:c>
      <x:c r="C12" s="17" t="str">
        <x:v>NOT EXECUTED</x:v>
      </x:c>
      <x:c r="D12" s="17" t="str">
        <x:v>https://hyperliquid.gitbook.io/hyperliquid-docs/for-developers/api/info-endpoint/perpetuals</x:v>
      </x:c>
    </x:row>
    <x:row r="13">
      <x:c r="A13" s="17"/>
      <x:c r="B13" s="17"/>
      <x:c r="C13" s="17"/>
      <x:c r="D13" s="17"/>
    </x:row>
    <x:row r="14">
      <x:c r="A14" s="141" t="str">
        <x:v>Caution</x:v>
      </x:c>
      <x:c r="B14" s="141" t="str">
        <x:v>Archived response hashes are not a digital signature from Hyperliquid</x:v>
      </x:c>
      <x:c r="C14" s="141" t="str"/>
      <x:c r="D14" s="141" t="str"/>
    </x:row>
  </x:sheetData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30" hidden="0" customWidth="1"/>
    <x:col min="3" max="3" width="32" hidden="0" customWidth="1"/>
    <x:col min="4" max="4" width="55" hidden="0" customWidth="1"/>
  </x:cols>
  <x:sheetData>
    <x:row r="1" ht="36" customHeight="1">
      <x:c r="A1" s="157" t="str">
        <x:v>HAYABUSA RESEARCH  /  HYPE v0.9  /  PRIMARY TRANSACTION REPLAY</x:v>
      </x:c>
      <x:c r="B1" s="157" t="str"/>
      <x:c r="C1" s="157" t="str"/>
      <x:c r="D1" s="157" t="str"/>
      <x:c r="E1" s="157" t="str"/>
      <x:c r="F1" s="157" t="str"/>
      <x:c r="G1" s="157" t="str"/>
      <x:c r="H1" s="157" t="str"/>
    </x:row>
    <x:row r="3" ht="30" customHeight="1">
      <x:c r="A3" s="134" t="str">
        <x:v>Decision</x:v>
      </x:c>
      <x:c r="B3" s="134" t="str">
        <x:v>WATCH — No buy band</x:v>
      </x:c>
      <x:c r="C3" s="134" t="str">
        <x:v>Source cutoff</x:v>
      </x:c>
      <x:c r="D3" s="134" t="str">
        <x:v>Oct 17 PDT / Oct 18 04:56 UTC API snapshot</x:v>
      </x:c>
    </x:row>
    <x:row r="5">
      <x:c r="A5" t="str">
        <x:v>HYPE bought (2 complete UTC days)</x:v>
      </x:c>
      <x:c r="B5" s="152" t="n">
        <x:f>'v09 Daily Verified'!C6</x:f>
        <x:v>32706.27</x:v>
      </x:c>
      <x:c r="C5" s="153" t="str">
        <x:v>USDC executed</x:v>
      </x:c>
      <x:c r="D5" s="154" t="n">
        <x:f>'v09 Daily Verified'!D6</x:f>
        <x:v>2609256.3584700003</x:v>
      </x:c>
    </x:row>
    <x:row r="6">
      <x:c r="B6" s="153"/>
      <x:c r="C6" s="153"/>
      <x:c r="D6" s="153"/>
    </x:row>
    <x:row r="7">
      <x:c r="A7" t="str">
        <x:v>Buy fills / unique TIDs</x:v>
      </x:c>
      <x:c r="B7" s="153" t="n">
        <x:f>'v09 Daily Verified'!B6</x:f>
        <x:v>1392</x:v>
      </x:c>
      <x:c r="C7" s="153" t="str">
        <x:v>Spot balance residual HYPE</x:v>
      </x:c>
      <x:c r="D7" s="155" t="n">
        <x:f>'v09 Position Bridge'!B12</x:f>
        <x:v>0</x:v>
      </x:c>
    </x:row>
    <x:row r="8">
      <x:c r="B8" s="153"/>
      <x:c r="C8" s="153"/>
      <x:c r="D8" s="153"/>
    </x:row>
    <x:row r="9">
      <x:c r="A9" t="str">
        <x:v>Oct 16 USDC purchases</x:v>
      </x:c>
      <x:c r="B9" s="154" t="n">
        <x:f>'v09 Daily Verified'!D4</x:f>
        <x:v>1807987.46827</x:v>
      </x:c>
      <x:c r="C9" s="153" t="str">
        <x:v>Oct 17 USDC purchases</x:v>
      </x:c>
      <x:c r="D9" s="154" t="n">
        <x:f>'v09 Daily Verified'!D5</x:f>
        <x:v>801268.8902</x:v>
      </x:c>
    </x:row>
    <x:row r="10">
      <x:c r="B10" s="153"/>
      <x:c r="C10" s="153"/>
      <x:c r="D10" s="153"/>
    </x:row>
    <x:row r="11">
      <x:c r="A11" t="str">
        <x:v>Oct17 vs Oct16 change</x:v>
      </x:c>
      <x:c r="B11" s="156" t="n">
        <x:f>IFERROR(D9/B9-1,0)</x:f>
        <x:v>-0.5568172322750078</x:v>
      </x:c>
      <x:c r="C11" s="153" t="str">
        <x:v>HYPE/USDC only</x:v>
      </x:c>
      <x:c r="D11" s="153" t="str">
        <x:v>Not total platform revenue</x:v>
      </x:c>
    </x:row>
    <x:row r="13" ht="32" customHeight="1">
      <x:c r="A13" s="136" t="str">
        <x:v>Strong result</x:v>
      </x:c>
      <x:c r="B13" s="136" t="str">
        <x:v>Execution reconciled</x:v>
      </x:c>
      <x:c r="C13" s="136" t="str">
        <x:v>Missing evidence</x:v>
      </x:c>
      <x:c r="D13" s="136" t="str">
        <x:v>Fee-source / AQAv2 / vesting</x:v>
      </x:c>
    </x:row>
    <x:row r="15">
      <x:c r="A15" s="17" t="str">
        <x:v>Audit scope: saved official API response, read-only, no new live fetch; valuation scenarios are unchanged from v0.8.</x:v>
      </x:c>
      <x:c r="B15" s="17" t="str"/>
      <x:c r="C15" s="17" t="str"/>
      <x:c r="D15" s="17" t="str"/>
    </x:row>
    <x:row r="16">
      <x:c r="A16" s="17"/>
      <x:c r="B16" s="17"/>
      <x:c r="C16" s="17"/>
      <x:c r="D16" s="17"/>
    </x:row>
    <x:row r="17">
      <x:c r="A17" s="17" t="str">
        <x:v>CAUTION: This is not an annualized rate, a legal income claim, or a fair-value estimate.</x:v>
      </x:c>
      <x:c r="B17" s="17" t="str"/>
      <x:c r="C17" s="17" t="str"/>
      <x:c r="D17" s="17" t="str"/>
    </x:row>
  </x:sheetData>
  <x:pageMargins left="0.7" right="0.7" top="0.75" bottom="0.75" header="0.3" footer="0.3"/>
  <x:drawing xmlns:r="http://schemas.openxmlformats.org/officeDocument/2006/relationships" r:id="R2ce944ec453545c0"/>
</x:worksheet>
</file>

<file path=xl/worksheets/sheet29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43" hidden="0" customWidth="1"/>
    <x:col min="3" max="3" width="43" hidden="0" customWidth="1"/>
    <x:col min="4" max="4" width="52" hidden="0" customWidth="1"/>
    <x:col min="5" max="5" width="18" hidden="0" customWidth="1"/>
    <x:col min="6" max="6" width="21" hidden="0" customWidth="1"/>
  </x:cols>
  <x:sheetData>
    <x:row r="1" ht="28" customHeight="1">
      <x:c r="A1" s="160" t="str">
        <x:v>HAYABUSA RESEARCH | HYPE UNDERWRITING v1.0</x:v>
      </x:c>
      <x:c r="B1" s="160" t="str"/>
      <x:c r="C1" s="160" t="str"/>
      <x:c r="D1" s="160" t="str"/>
      <x:c r="E1" s="160" t="str"/>
      <x:c r="F1" s="160" t="str">
        <x:v>Private working model</x:v>
      </x:c>
    </x:row>
    <x:row r="3" ht="28" customHeight="1">
      <x:c r="A3" s="166" t="str">
        <x:v>Investment assessment</x:v>
      </x:c>
      <x:c r="B3" s="166" t="str">
        <x:v>WATCH — NO NEW BUY BAND</x:v>
      </x:c>
      <x:c r="C3" s="166" t="str">
        <x:v>New audit status</x:v>
      </x:c>
      <x:c r="D3" s="166" t="str">
        <x:v>KNTQ confirmed, USDC source unresolved</x:v>
      </x:c>
    </x:row>
    <x:row r="5">
      <x:c r="A5" t="str">
        <x:v>HYPE bought in spot (tokens)</x:v>
      </x:c>
      <x:c r="B5" s="173" t="n">
        <x:f>'v09 Daily Verified'!C6</x:f>
        <x:v>32706.27</x:v>
      </x:c>
      <x:c r="C5" s="173" t="str">
        <x:v>Spot HYPE purchases spent (USDC)</x:v>
      </x:c>
      <x:c r="D5" s="173" t="n">
        <x:f>'v09 Daily Verified'!D6</x:f>
        <x:v>2609256.3584700003</x:v>
      </x:c>
    </x:row>
    <x:row r="6">
      <x:c r="A6" t="str">
        <x:v>Incoming KNTQ (tokens)</x:v>
      </x:c>
      <x:c r="B6" s="173" t="n">
        <x:f>'v10 KNTQ Daily'!C7</x:f>
        <x:v>31277.240597010004</x:v>
      </x:c>
      <x:c r="C6" s="173" t="str">
        <x:v>KNTQ reference USD value</x:v>
      </x:c>
      <x:c r="D6" s="173" t="n">
        <x:f>'v10 KNTQ Daily'!D7</x:f>
        <x:v>9600.363086999998</x:v>
      </x:c>
    </x:row>
    <x:row r="7">
      <x:c r="A7" t="str">
        <x:v>Incoming KNTQ sends (#)</x:v>
      </x:c>
      <x:c r="B7" s="173" t="n">
        <x:f>'v10 KNTQ Daily'!B7</x:f>
        <x:v>50</x:v>
      </x:c>
      <x:c r="C7" s="173" t="str">
        <x:v>USDC transfers observed in THIS feed</x:v>
      </x:c>
      <x:c r="D7" s="173" t="n">
        <x:f>'v10 KNTQ Daily'!F7</x:f>
        <x:v>0</x:v>
      </x:c>
    </x:row>
    <x:row r="9" ht="24" customHeight="1">
      <x:c r="A9" s="164" t="str">
        <x:v>FLOW IDENTIFICATION</x:v>
      </x:c>
      <x:c r="B9" s="164" t="str">
        <x:v>Observed asset</x:v>
      </x:c>
      <x:c r="C9" s="164" t="str">
        <x:v>What the source verifies</x:v>
      </x:c>
      <x:c r="D9" s="164" t="str">
        <x:v>WHAT IT DOES NOT PROVE</x:v>
      </x:c>
    </x:row>
    <x:row r="10" ht="40" customHeight="1">
      <x:c r="A10" s="17" t="str">
        <x:v>HYPE spot purchases</x:v>
      </x:c>
      <x:c r="B10" s="17" t="str">
        <x:v>HYPE received; USDC spent</x:v>
      </x:c>
      <x:c r="C10" s="17" t="str">
        <x:v>Two UTC days reconciling balances</x:v>
      </x:c>
      <x:c r="D10" s="17" t="str">
        <x:v>Lifetime purchases / source funds</x:v>
      </x:c>
    </x:row>
    <x:row r="11" ht="40" customHeight="1">
      <x:c r="A11" s="17" t="str">
        <x:v>New non-funding ledger</x:v>
      </x:c>
      <x:c r="B11" s="17" t="str">
        <x:v>KNTQ transferred to AF</x:v>
      </x:c>
      <x:c r="C11" s="17" t="str">
        <x:v>50 incoming transfers, one sender</x:v>
      </x:c>
      <x:c r="D11" s="17" t="str">
        <x:v>USDC deposit / HYPE burn</x:v>
      </x:c>
    </x:row>
    <x:row r="12" ht="40" customHeight="1">
      <x:c r="A12" s="17" t="str">
        <x:v>External program alignment</x:v>
      </x:c>
      <x:c r="B12" s="17" t="str">
        <x:v>Kinetiq KIP-5</x:v>
      </x:c>
      <x:c r="C12" s="17" t="str">
        <x:v>Official destination matches AF</x:v>
      </x:c>
      <x:c r="D12" s="17" t="str">
        <x:v>Wallet owned by Kinetiq</x:v>
      </x:c>
    </x:row>
    <x:row r="13" ht="40" customHeight="1">
      <x:c r="A13" s="17" t="str">
        <x:v>Revenue bridge</x:v>
      </x:c>
      <x:c r="B13" s="17" t="str">
        <x:v>USDC fee earnings + AQAv2</x:v>
      </x:c>
      <x:c r="C13" s="17" t="str">
        <x:v>Mechanisms documented in official docs</x:v>
      </x:c>
      <x:c r="D13" s="17" t="str">
        <x:v>Dollar-by-dollar funding attribution</x:v>
      </x:c>
    </x:row>
    <x:row r="14" ht="40" customHeight="1">
      <x:c r="A14" s="17" t="str">
        <x:v>Economic dilution</x:v>
      </x:c>
      <x:c r="B14" s="17" t="str">
        <x:v>HYPE locked/unlocked/sold</x:v>
      </x:c>
      <x:c r="C14" s="17" t="str">
        <x:v>Competing supply definitions retained</x:v>
      </x:c>
      <x:c r="D14" s="17" t="str">
        <x:v>Saleable HYPE supply is resolved</x:v>
      </x:c>
    </x:row>
    <x:row r="15">
      <x:c r="A15" s="17"/>
      <x:c r="B15" s="17"/>
      <x:c r="C15" s="17"/>
      <x:c r="D15" s="17"/>
    </x:row>
    <x:row r="16" ht="30" customHeight="1">
      <x:c r="A16" s="174" t="str">
        <x:v>MODEL CONSTRAINT</x:v>
      </x:c>
      <x:c r="B16" s="174" t="str">
        <x:v>NO DOUBLE COUNT</x:v>
      </x:c>
      <x:c r="C16" s="174" t="str">
        <x:v>NEXT GATE</x:v>
      </x:c>
      <x:c r="D16" s="174" t="str">
        <x:v>Source-level USDC fee accounting + actual supply</x:v>
      </x:c>
    </x:row>
    <x:row r="17">
      <x:c r="A17" s="17"/>
      <x:c r="B17" s="17"/>
      <x:c r="C17" s="17"/>
      <x:c r="D17" s="17"/>
    </x:row>
    <x:row r="18">
      <x:c r="A18" s="17" t="str">
        <x:v>Policy</x:v>
      </x:c>
      <x:c r="B18" s="17" t="str">
        <x:v>KNTQ quoted USDC ≠ received USDC</x:v>
      </x:c>
      <x:c r="C18" s="17" t="str">
        <x:v>Caveat</x:v>
      </x:c>
      <x:c r="D18" s="17" t="str">
        <x:v>Do not alter valuation from 50 token sends</x:v>
      </x:c>
    </x:row>
  </x:sheetData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28" hidden="0" customWidth="1"/>
    <x:col min="3" max="3" width="35" hidden="0" customWidth="1"/>
    <x:col min="4" max="4" width="45" hidden="0" customWidth="1"/>
    <x:col min="5" max="5" width="28" hidden="0" customWidth="1"/>
    <x:col min="6" max="6" width="42" hidden="0" customWidth="1"/>
  </x:cols>
  <x:sheetData>
    <x:row r="1" ht="28" customHeight="1">
      <x:c r="A1" s="160" t="str">
        <x:v>HAYABUSA | v1.0 KNTQ TRANSFER AUDIT</x:v>
      </x:c>
      <x:c r="B1" s="160" t="str"/>
      <x:c r="C1" s="160" t="str"/>
      <x:c r="D1" s="160" t="str"/>
      <x:c r="E1" s="160" t="str"/>
      <x:c r="F1" s="160" t="str">
        <x:v>OCT 16–17 UTC</x:v>
      </x:c>
    </x:row>
    <x:row r="4" ht="24" customHeight="1">
      <x:c r="A4" s="164" t="str">
        <x:v>UTC day</x:v>
      </x:c>
      <x:c r="B4" s="164" t="str">
        <x:v>Events (#)</x:v>
      </x:c>
      <x:c r="C4" s="164" t="str">
        <x:v>KNTQ received</x:v>
      </x:c>
      <x:c r="D4" s="164" t="str">
        <x:v>Quote value ($, NOT cash)</x:v>
      </x:c>
      <x:c r="E4" s="164" t="str">
        <x:v>Implied quote ($/KNTQ)</x:v>
      </x:c>
      <x:c r="F4" s="164" t="str">
        <x:v>Observed USDC transfers (#)</x:v>
      </x:c>
    </x:row>
    <x:row r="5">
      <x:c r="A5" t="str">
        <x:v>2026-10-16</x:v>
      </x:c>
      <x:c r="B5" t="n">
        <x:f>COUNTA('v10 KNTQ Transfers'!A2:A26)</x:f>
        <x:v>25</x:v>
      </x:c>
      <x:c r="C5" s="167" t="n">
        <x:f>SUM('v10 KNTQ Transfers'!E2:E26)</x:f>
        <x:v>13935.658206930002</x:v>
      </x:c>
      <x:c r="D5" s="45" t="n">
        <x:f>SUM('v10 KNTQ Transfers'!F2:F26)</x:f>
        <x:v>4218.8988039999995</x:v>
      </x:c>
      <x:c r="E5" s="139" t="n">
        <x:f>D5/C5</x:f>
        <x:v>0.30274126570512483</x:v>
      </x:c>
      <x:c r="F5" t="n">
        <x:f>COUNTIF('v10 KNTQ Transfers'!G2:G26,"USDC")</x:f>
        <x:v>0</x:v>
      </x:c>
    </x:row>
    <x:row r="6">
      <x:c r="A6" t="str">
        <x:v>2026-10-17</x:v>
      </x:c>
      <x:c r="B6" t="n">
        <x:f>COUNTA('v10 KNTQ Transfers'!A27:A51)</x:f>
        <x:v>25</x:v>
      </x:c>
      <x:c r="C6" s="167" t="n">
        <x:f>SUM('v10 KNTQ Transfers'!E27:E51)</x:f>
        <x:v>17341.582390080002</x:v>
      </x:c>
      <x:c r="D6" s="45" t="n">
        <x:f>SUM('v10 KNTQ Transfers'!F27:F51)</x:f>
        <x:v>5381.464282999999</x:v>
      </x:c>
      <x:c r="E6" s="139" t="n">
        <x:f>D6/C6</x:f>
        <x:v>0.3103214090819294</x:v>
      </x:c>
      <x:c r="F6" t="n">
        <x:f>COUNTIF('v10 KNTQ Transfers'!G27:G51,"USDC")</x:f>
        <x:v>0</x:v>
      </x:c>
    </x:row>
    <x:row r="7" ht="27" customHeight="1">
      <x:c r="A7" s="166" t="str">
        <x:v>TWO-DAY TOTAL</x:v>
      </x:c>
      <x:c r="B7" s="166" t="n">
        <x:f>SUM(B5:B6)</x:f>
        <x:v>50</x:v>
      </x:c>
      <x:c r="C7" s="168" t="n">
        <x:f>SUM(C5:C6)</x:f>
        <x:v>31277.240597010004</x:v>
      </x:c>
      <x:c r="D7" s="169" t="n">
        <x:f>SUM(D5:D6)</x:f>
        <x:v>9600.363086999998</x:v>
      </x:c>
      <x:c r="E7" s="170" t="n">
        <x:f>D7/C7</x:f>
        <x:v>0.3069440559253734</x:v>
      </x:c>
      <x:c r="F7" s="166" t="n">
        <x:f>SUM(F5:F6)</x:f>
        <x:v>0</x:v>
      </x:c>
    </x:row>
    <x:row r="9" ht="24" customHeight="1">
      <x:c r="A9" s="164" t="str">
        <x:v>SOURCE CLASSIFICATION</x:v>
      </x:c>
      <x:c r="B9" s="164" t="str">
        <x:v>Source</x:v>
      </x:c>
      <x:c r="C9" s="164" t="str">
        <x:v>Verified</x:v>
      </x:c>
      <x:c r="D9" s="164" t="str">
        <x:v>Limitation</x:v>
      </x:c>
    </x:row>
    <x:row r="10">
      <x:c r="A10" s="17" t="str">
        <x:v>50 rows</x:v>
      </x:c>
      <x:c r="B10" s="17" t="str">
        <x:v>User public API source + raw ZIP</x:v>
      </x:c>
      <x:c r="C10" s="17" t="str">
        <x:v>Replayed from archived response</x:v>
      </x:c>
      <x:c r="D10" s="17" t="str">
        <x:v>Not new live-server session</x:v>
      </x:c>
    </x:row>
    <x:row r="11">
      <x:c r="A11" s="17" t="str">
        <x:v>KNTQ usdcValue</x:v>
      </x:c>
      <x:c r="B11" s="17" t="str">
        <x:v>Token quote field, not cash</x:v>
      </x:c>
      <x:c r="C11" s="17" t="str">
        <x:v>Recomputed</x:v>
      </x:c>
      <x:c r="D11" s="17" t="str">
        <x:v>No USD funding attribution</x:v>
      </x:c>
    </x:row>
    <x:row r="12">
      <x:c r="A12" s="17" t="str">
        <x:v>Recipient</x:v>
      </x:c>
      <x:c r="B12" s="17" t="str">
        <x:v>System Assistance Fund address</x:v>
      </x:c>
      <x:c r="C12" s="17" t="str">
        <x:v>All 50 match</x:v>
      </x:c>
      <x:c r="D12" s="17" t="str">
        <x:v>Sender owner not verified</x:v>
      </x:c>
    </x:row>
    <x:row r="13">
      <x:c r="A13" s="17" t="str">
        <x:v>Response completeness</x:v>
      </x:c>
      <x:c r="B13" s="17" t="str">
        <x:v>50 records under 500 split threshold</x:v>
      </x:c>
      <x:c r="C13" s="17" t="str">
        <x:v>No trivial cap issue</x:v>
      </x:c>
      <x:c r="D13" s="17" t="str">
        <x:v>Provider may omit fee-internal events</x:v>
      </x:c>
    </x:row>
    <x:row r="15" ht="29" customHeight="1">
      <x:c r="A15" s="172" t="str">
        <x:v>CANNOT NET KNTQ USD QUOTE AGAINST HYPE SPOT BUY SPEND</x:v>
      </x:c>
      <x:c r="B15" s="172" t="str"/>
      <x:c r="C15" s="172" t="str"/>
      <x:c r="D15" s="172" t="str"/>
      <x:c r="E15" s="172" t="str"/>
      <x:c r="F15" s="172" t="str"/>
    </x:row>
  </x:sheetData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64" hidden="0" customWidth="1"/>
    <x:col min="4" max="4" width="49" hidden="0" customWidth="1"/>
    <x:col min="5" max="5" width="23" hidden="0" customWidth="1"/>
    <x:col min="6" max="6" width="31" hidden="0" customWidth="1"/>
    <x:col min="7" max="7" width="12" hidden="0" customWidth="1"/>
    <x:col min="8" max="8" width="49" hidden="0" customWidth="1"/>
    <x:col min="9" max="9" width="26" hidden="0" customWidth="1"/>
    <x:col min="10" max="10" width="16" hidden="0" customWidth="1"/>
  </x:cols>
  <x:sheetData>
    <x:row r="1" ht="28" customHeight="1">
      <x:c r="A1" s="160" t="str">
        <x:v>UTC date</x:v>
      </x:c>
      <x:c r="B1" s="160" t="str">
        <x:v>UTC timestamp</x:v>
      </x:c>
      <x:c r="C1" s="160" t="str">
        <x:v>Transaction hash</x:v>
      </x:c>
      <x:c r="D1" s="160" t="str">
        <x:v>Sender wallet</x:v>
      </x:c>
      <x:c r="E1" s="160" t="str">
        <x:v>KNTQ quantity</x:v>
      </x:c>
      <x:c r="F1" s="160" t="str">
        <x:v>Quoted USDC value (not cash)</x:v>
      </x:c>
      <x:c r="G1" s="160" t="str">
        <x:v>Token</x:v>
      </x:c>
      <x:c r="H1" s="160" t="str">
        <x:v>Recipient wallet</x:v>
      </x:c>
      <x:c r="I1" s="160" t="str">
        <x:v>Direction</x:v>
      </x:c>
      <x:c r="J1" s="160" t="str">
        <x:v>API event</x:v>
      </x:c>
    </x:row>
    <x:row r="2">
      <x:c r="A2" t="str">
        <x:v>2026-10-16</x:v>
      </x:c>
      <x:c r="B2" t="n">
        <x:v>46311.00714775463</x:v>
      </x:c>
      <x:c r="C2" t="str">
        <x:v>0xcfb36ce07046f07ed12d0446a630c50206e300c60b4a0f50737c18332f4aca69</x:v>
      </x:c>
      <x:c r="D2" t="str">
        <x:v>0xaa3b7392052d62928cc87701e3ca6fb6630bb6e2</x:v>
      </x:c>
      <x:c r="E2" s="161" t="n">
        <x:v>943.44912306</x:v>
      </x:c>
      <x:c r="F2" s="162" t="n">
        <x:v>287.280257</x:v>
      </x:c>
      <x:c r="G2" t="str">
        <x:v>KNTQ</x:v>
      </x:c>
      <x:c r="H2" t="str">
        <x:v>0xfefefefefefefefefefefefefefefefefefefefe</x:v>
      </x:c>
      <x:c r="I2" t="str">
        <x:v>INTO_ASSISTANCE_FUND</x:v>
      </x:c>
      <x:c r="J2" t="str">
        <x:v>send</x:v>
      </x:c>
    </x:row>
    <x:row r="3">
      <x:c r="A3" t="str">
        <x:v>2026-10-16</x:v>
      </x:c>
      <x:c r="B3" t="n">
        <x:v>46311.04881923611</x:v>
      </x:c>
      <x:c r="C3" t="str">
        <x:v>0xeceeb3167f9ab1ddee680446a6f50b0202c200fc1a9dd0af90b75e693e9e8bc8</x:v>
      </x:c>
      <x:c r="D3" t="str">
        <x:v>0xaa3b7392052d62928cc87701e3ca6fb6630bb6e2</x:v>
      </x:c>
      <x:c r="E3" s="161" t="n">
        <x:v>940.35129307</x:v>
      </x:c>
      <x:c r="F3" s="162" t="n">
        <x:v>287.27732</x:v>
      </x:c>
      <x:c r="G3" t="str">
        <x:v>KNTQ</x:v>
      </x:c>
      <x:c r="H3" t="str">
        <x:v>0xfefefefefefefefefefefefefefefefefefefefe</x:v>
      </x:c>
      <x:c r="I3" t="str">
        <x:v>INTO_ASSISTANCE_FUND</x:v>
      </x:c>
      <x:c r="J3" t="str">
        <x:v>send</x:v>
      </x:c>
    </x:row>
    <x:row r="4">
      <x:c r="A4" t="str">
        <x:v>2026-10-16</x:v>
      </x:c>
      <x:c r="B4" t="n">
        <x:v>46311.09053835648</x:v>
      </x:c>
      <x:c r="C4" t="str">
        <x:v>0xe7c2425ddf3255afe93b0446a7b9d30202e400437a3574818b8aedb09e362f9a</x:v>
      </x:c>
      <x:c r="D4" t="str">
        <x:v>0xaa3b7392052d62928cc87701e3ca6fb6630bb6e2</x:v>
      </x:c>
      <x:c r="E4" s="161" t="n">
        <x:v>943.25925601</x:v>
      </x:c>
      <x:c r="F4" s="162" t="n">
        <x:v>287.656342</x:v>
      </x:c>
      <x:c r="G4" t="str">
        <x:v>KNTQ</x:v>
      </x:c>
      <x:c r="H4" t="str">
        <x:v>0xfefefefefefefefefefefefefefefefefefefefe</x:v>
      </x:c>
      <x:c r="I4" t="str">
        <x:v>INTO_ASSISTANCE_FUND</x:v>
      </x:c>
      <x:c r="J4" t="str">
        <x:v>send</x:v>
      </x:c>
    </x:row>
    <x:row r="5">
      <x:c r="A5" t="str">
        <x:v>2026-10-16</x:v>
      </x:c>
      <x:c r="B5" t="n">
        <x:v>46311.13224122685</x:v>
      </x:c>
      <x:c r="C5" t="str">
        <x:v>0x05cc5da40c0e1dcd07460446a8804902076b0089a7013c9fa99508f6cb01f7b7</x:v>
      </x:c>
      <x:c r="D5" t="str">
        <x:v>0xaa3b7392052d62928cc87701e3ca6fb6630bb6e2</x:v>
      </x:c>
      <x:c r="E5" s="161" t="n">
        <x:v>945.95736601</x:v>
      </x:c>
      <x:c r="F5" s="162" t="n">
        <x:v>287.334549</x:v>
      </x:c>
      <x:c r="G5" t="str">
        <x:v>KNTQ</x:v>
      </x:c>
      <x:c r="H5" t="str">
        <x:v>0xfefefefefefefefefefefefefefefefefefefefe</x:v>
      </x:c>
      <x:c r="I5" t="str">
        <x:v>INTO_ASSISTANCE_FUND</x:v>
      </x:c>
      <x:c r="J5" t="str">
        <x:v>send</x:v>
      </x:c>
    </x:row>
    <x:row r="6">
      <x:c r="A6" t="str">
        <x:v>2026-10-16</x:v>
      </x:c>
      <x:c r="B6" t="n">
        <x:v>46311.17391119213</x:v>
      </x:c>
      <x:c r="C6" t="str">
        <x:v>0x4d757293411d1be74eef0446a94541020f0c0078dc103ab9f13e1de60010f5d1</x:v>
      </x:c>
      <x:c r="D6" t="str">
        <x:v>0xaa3b7392052d62928cc87701e3ca6fb6630bb6e2</x:v>
      </x:c>
      <x:c r="E6" s="161" t="n">
        <x:v>951.88321504</x:v>
      </x:c>
      <x:c r="F6" s="162" t="n">
        <x:v>287.46873</x:v>
      </x:c>
      <x:c r="G6" t="str">
        <x:v>KNTQ</x:v>
      </x:c>
      <x:c r="H6" t="str">
        <x:v>0xfefefefefefefefefefefefefefefefefefefefe</x:v>
      </x:c>
      <x:c r="I6" t="str">
        <x:v>INTO_ASSISTANCE_FUND</x:v>
      </x:c>
      <x:c r="J6" t="str">
        <x:v>send</x:v>
      </x:c>
    </x:row>
    <x:row r="7">
      <x:c r="A7" t="str">
        <x:v>2026-10-16</x:v>
      </x:c>
      <x:c r="B7" t="n">
        <x:v>46311.21558684028</x:v>
      </x:c>
      <x:c r="C7" t="str">
        <x:v>0x46dd37bb6523f07348560446aa092102029500a100270f45eaa5e30e2427ca5d</x:v>
      </x:c>
      <x:c r="D7" t="str">
        <x:v>0xaa3b7392052d62928cc87701e3ca6fb6630bb6e2</x:v>
      </x:c>
      <x:c r="E7" s="161" t="n">
        <x:v>952.07308203</x:v>
      </x:c>
      <x:c r="F7" s="162" t="n">
        <x:v>287.278531</x:v>
      </x:c>
      <x:c r="G7" t="str">
        <x:v>KNTQ</x:v>
      </x:c>
      <x:c r="H7" t="str">
        <x:v>0xfefefefefefefefefefefefefefefefefefefefe</x:v>
      </x:c>
      <x:c r="I7" t="str">
        <x:v>INTO_ASSISTANCE_FUND</x:v>
      </x:c>
      <x:c r="J7" t="str">
        <x:v>send</x:v>
      </x:c>
    </x:row>
    <x:row r="8">
      <x:c r="A8" t="str">
        <x:v>2026-10-16</x:v>
      </x:c>
      <x:c r="B8" t="n">
        <x:v>46311.257250462964</x:v>
      </x:c>
      <x:c r="C8" t="str">
        <x:v>0x1f4ccec42e9a6b6620c60446aacd9c020a9d00a9c99d8a38c3157a16ed9e4550</x:v>
      </x:c>
      <x:c r="D8" t="str">
        <x:v>0xaa3b7392052d62928cc87701e3ca6fb6630bb6e2</x:v>
      </x:c>
      <x:c r="E8" s="161" t="n">
        <x:v>947.33640001</x:v>
      </x:c>
      <x:c r="F8" s="162" t="n">
        <x:v>284.437754</x:v>
      </x:c>
      <x:c r="G8" t="str">
        <x:v>KNTQ</x:v>
      </x:c>
      <x:c r="H8" t="str">
        <x:v>0xfefefefefefefefefefefefefefefefefefefefe</x:v>
      </x:c>
      <x:c r="I8" t="str">
        <x:v>INTO_ASSISTANCE_FUND</x:v>
      </x:c>
      <x:c r="J8" t="str">
        <x:v>send</x:v>
      </x:c>
    </x:row>
    <x:row r="9">
      <x:c r="A9" t="str">
        <x:v>2026-10-16</x:v>
      </x:c>
      <x:c r="B9" t="n">
        <x:v>46311.26076481481</x:v>
      </x:c>
      <x:c r="C9" t="str">
        <x:v>0x0b7beda9d5fcf9c70cf50446aadde70201cc008f70f01899af4498fc94f0d3b1</x:v>
      </x:c>
      <x:c r="D9" t="str">
        <x:v>0xaa3b7392052d62928cc87701e3ca6fb6630bb6e2</x:v>
      </x:c>
      <x:c r="E9" s="161" t="n">
        <x:v>408.60377704</x:v>
      </x:c>
      <x:c r="F9" s="162" t="n">
        <x:v>122.785435</x:v>
      </x:c>
      <x:c r="G9" t="str">
        <x:v>KNTQ</x:v>
      </x:c>
      <x:c r="H9" t="str">
        <x:v>0xfefefefefefefefefefefefefefefefefefefefe</x:v>
      </x:c>
      <x:c r="I9" t="str">
        <x:v>INTO_ASSISTANCE_FUND</x:v>
      </x:c>
      <x:c r="J9" t="str">
        <x:v>send</x:v>
      </x:c>
    </x:row>
    <x:row r="10">
      <x:c r="A10" t="str">
        <x:v>2026-10-16</x:v>
      </x:c>
      <x:c r="B10" t="n">
        <x:v>46311.29898351852</x:v>
      </x:c>
      <x:c r="C10" t="str">
        <x:v>0x0791317c5cc99be7090a0446ab92d502029b0061f7ccbab9ab59dccf1bcd75d1</x:v>
      </x:c>
      <x:c r="D10" t="str">
        <x:v>0xaa3b7392052d62928cc87701e3ca6fb6630bb6e2</x:v>
      </x:c>
      <x:c r="E10" s="161" t="n">
        <x:v>410.34255907</x:v>
      </x:c>
      <x:c r="F10" s="162" t="n">
        <x:v>122.864769</x:v>
      </x:c>
      <x:c r="G10" t="str">
        <x:v>KNTQ</x:v>
      </x:c>
      <x:c r="H10" t="str">
        <x:v>0xfefefefefefefefefefefefefefefefefefefefe</x:v>
      </x:c>
      <x:c r="I10" t="str">
        <x:v>INTO_ASSISTANCE_FUND</x:v>
      </x:c>
      <x:c r="J10" t="str">
        <x:v>send</x:v>
      </x:c>
    </x:row>
    <x:row r="11">
      <x:c r="A11" t="str">
        <x:v>2026-10-16</x:v>
      </x:c>
      <x:c r="B11" t="n">
        <x:v>46311.34065211806</x:v>
      </x:c>
      <x:c r="C11" t="str">
        <x:v>0xaa43f961f2523604abbd0446ac58f90202a800478d5554d64e0ca4b4b1560fef</x:v>
      </x:c>
      <x:c r="D11" t="str">
        <x:v>0xaa3b7392052d62928cc87701e3ca6fb6630bb6e2</x:v>
      </x:c>
      <x:c r="E11" s="161" t="n">
        <x:v>410.20265702</x:v>
      </x:c>
      <x:c r="F11" s="162" t="n">
        <x:v>122.753145</x:v>
      </x:c>
      <x:c r="G11" t="str">
        <x:v>KNTQ</x:v>
      </x:c>
      <x:c r="H11" t="str">
        <x:v>0xfefefefefefefefefefefefefefefefefefefefe</x:v>
      </x:c>
      <x:c r="I11" t="str">
        <x:v>INTO_ASSISTANCE_FUND</x:v>
      </x:c>
      <x:c r="J11" t="str">
        <x:v>send</x:v>
      </x:c>
    </x:row>
    <x:row r="12">
      <x:c r="A12" t="str">
        <x:v>2026-10-16</x:v>
      </x:c>
      <x:c r="B12" t="n">
        <x:v>46311.38237883102</x:v>
      </x:c>
      <x:c r="C12" t="str">
        <x:v>0x87e5fadab058d174895f0446ad1ee802019d00c04b5bf0462baea62d6f5cab5f</x:v>
      </x:c>
      <x:c r="D12" t="str">
        <x:v>0xaa3b7392052d62928cc87701e3ca6fb6630bb6e2</x:v>
      </x:c>
      <x:c r="E12" s="161" t="n">
        <x:v>406.48526101</x:v>
      </x:c>
      <x:c r="F12" s="162" t="n">
        <x:v>122.754483</x:v>
      </x:c>
      <x:c r="G12" t="str">
        <x:v>KNTQ</x:v>
      </x:c>
      <x:c r="H12" t="str">
        <x:v>0xfefefefefefefefefefefefefefefefefefefefe</x:v>
      </x:c>
      <x:c r="I12" t="str">
        <x:v>INTO_ASSISTANCE_FUND</x:v>
      </x:c>
      <x:c r="J12" t="str">
        <x:v>send</x:v>
      </x:c>
    </x:row>
    <x:row r="13">
      <x:c r="A13" t="str">
        <x:v>2026-10-16</x:v>
      </x:c>
      <x:c r="B13" t="n">
        <x:v>46311.42405732639</x:v>
      </x:c>
      <x:c r="C13" t="str">
        <x:v>0x02c2011b2db9a9a6043b0446ade4540201c70000c8bcc878a68aac6decbd8390</x:v>
      </x:c>
      <x:c r="D13" t="str">
        <x:v>0xaa3b7392052d62928cc87701e3ca6fb6630bb6e2</x:v>
      </x:c>
      <x:c r="E13" s="161" t="n">
        <x:v>408.51384002</x:v>
      </x:c>
      <x:c r="F13" s="162" t="n">
        <x:v>122.823771</x:v>
      </x:c>
      <x:c r="G13" t="str">
        <x:v>KNTQ</x:v>
      </x:c>
      <x:c r="H13" t="str">
        <x:v>0xfefefefefefefefefefefefefefefefefefefefe</x:v>
      </x:c>
      <x:c r="I13" t="str">
        <x:v>INTO_ASSISTANCE_FUND</x:v>
      </x:c>
      <x:c r="J13" t="str">
        <x:v>send</x:v>
      </x:c>
    </x:row>
    <x:row r="14">
      <x:c r="A14" t="str">
        <x:v>2026-10-16</x:v>
      </x:c>
      <x:c r="B14" t="n">
        <x:v>46311.465751111115</x:v>
      </x:c>
      <x:c r="C14" t="str">
        <x:v>0xa7384fd17a09b9eba8b20446aea99602040a00b7150cd8bd4b00fb24390d93d6</x:v>
      </x:c>
      <x:c r="D14" t="str">
        <x:v>0xaa3b7392052d62928cc87701e3ca6fb6630bb6e2</x:v>
      </x:c>
      <x:c r="E14" s="161" t="n">
        <x:v>407.67442801</x:v>
      </x:c>
      <x:c r="F14" s="162" t="n">
        <x:v>122.811921</x:v>
      </x:c>
      <x:c r="G14" t="str">
        <x:v>KNTQ</x:v>
      </x:c>
      <x:c r="H14" t="str">
        <x:v>0xfefefefefefefefefefefefefefefefefefefefe</x:v>
      </x:c>
      <x:c r="I14" t="str">
        <x:v>INTO_ASSISTANCE_FUND</x:v>
      </x:c>
      <x:c r="J14" t="str">
        <x:v>send</x:v>
      </x:c>
    </x:row>
    <x:row r="15">
      <x:c r="A15" t="str">
        <x:v>2026-10-16</x:v>
      </x:c>
      <x:c r="B15" t="n">
        <x:v>46311.507423194445</x:v>
      </x:c>
      <x:c r="C15" t="str">
        <x:v>0x645fc809713a6bd765d90446af6f020204d900ef0c3d8aa90828735c303e45c2</x:v>
      </x:c>
      <x:c r="D15" t="str">
        <x:v>0xaa3b7392052d62928cc87701e3ca6fb6630bb6e2</x:v>
      </x:c>
      <x:c r="E15" s="161" t="n">
        <x:v>409.86289503</x:v>
      </x:c>
      <x:c r="F15" s="162" t="n">
        <x:v>122.753937</x:v>
      </x:c>
      <x:c r="G15" t="str">
        <x:v>KNTQ</x:v>
      </x:c>
      <x:c r="H15" t="str">
        <x:v>0xfefefefefefefefefefefefefefefefefefefefe</x:v>
      </x:c>
      <x:c r="I15" t="str">
        <x:v>INTO_ASSISTANCE_FUND</x:v>
      </x:c>
      <x:c r="J15" t="str">
        <x:v>send</x:v>
      </x:c>
    </x:row>
    <x:row r="16">
      <x:c r="A16" t="str">
        <x:v>2026-10-16</x:v>
      </x:c>
      <x:c r="B16" t="n">
        <x:v>46311.54911775463</x:v>
      </x:c>
      <x:c r="C16" t="str">
        <x:v>0xee9af0f4c38c2e45f0140446b0359102013b00da5e8f4d1792639c4782800830</x:v>
      </x:c>
      <x:c r="D16" t="str">
        <x:v>0xaa3b7392052d62928cc87701e3ca6fb6630bb6e2</x:v>
      </x:c>
      <x:c r="E16" s="161" t="n">
        <x:v>410.15269201</x:v>
      </x:c>
      <x:c r="F16" s="162" t="n">
        <x:v>122.754599</x:v>
      </x:c>
      <x:c r="G16" t="str">
        <x:v>KNTQ</x:v>
      </x:c>
      <x:c r="H16" t="str">
        <x:v>0xfefefefefefefefefefefefefefefefefefefefe</x:v>
      </x:c>
      <x:c r="I16" t="str">
        <x:v>INTO_ASSISTANCE_FUND</x:v>
      </x:c>
      <x:c r="J16" t="str">
        <x:v>send</x:v>
      </x:c>
    </x:row>
    <x:row r="17">
      <x:c r="A17" t="str">
        <x:v>2026-10-16</x:v>
      </x:c>
      <x:c r="B17" t="n">
        <x:v>46311.590836550924</x:v>
      </x:c>
      <x:c r="C17" t="str">
        <x:v>0xd9d82b2d917ebb83db510446b0f9c102058200132c71da557da0d6805072956e</x:v>
      </x:c>
      <x:c r="D17" t="str">
        <x:v>0xaa3b7392052d62928cc87701e3ca6fb6630bb6e2</x:v>
      </x:c>
      <x:c r="E17" s="161" t="n">
        <x:v>409.07344804</x:v>
      </x:c>
      <x:c r="F17" s="162" t="n">
        <x:v>122.807939</x:v>
      </x:c>
      <x:c r="G17" t="str">
        <x:v>KNTQ</x:v>
      </x:c>
      <x:c r="H17" t="str">
        <x:v>0xfefefefefefefefefefefefefefefefefefefefe</x:v>
      </x:c>
      <x:c r="I17" t="str">
        <x:v>INTO_ASSISTANCE_FUND</x:v>
      </x:c>
      <x:c r="J17" t="str">
        <x:v>send</x:v>
      </x:c>
    </x:row>
    <x:row r="18">
      <x:c r="A18" t="str">
        <x:v>2026-10-16</x:v>
      </x:c>
      <x:c r="B18" t="n">
        <x:v>46311.63254511574</x:v>
      </x:c>
      <x:c r="C18" t="str">
        <x:v>0x3faf2d0199b4107e41280446b1be700202fb00e734b72f50e377d85458b7ea68</x:v>
      </x:c>
      <x:c r="D18" t="str">
        <x:v>0xaa3b7392052d62928cc87701e3ca6fb6630bb6e2</x:v>
      </x:c>
      <x:c r="E18" s="161" t="n">
        <x:v>407.82432303</x:v>
      </x:c>
      <x:c r="F18" s="162" t="n">
        <x:v>122.755121</x:v>
      </x:c>
      <x:c r="G18" t="str">
        <x:v>KNTQ</x:v>
      </x:c>
      <x:c r="H18" t="str">
        <x:v>0xfefefefefefefefefefefefefefefefefefefefe</x:v>
      </x:c>
      <x:c r="I18" t="str">
        <x:v>INTO_ASSISTANCE_FUND</x:v>
      </x:c>
      <x:c r="J18" t="str">
        <x:v>send</x:v>
      </x:c>
    </x:row>
    <x:row r="19">
      <x:c r="A19" t="str">
        <x:v>2026-10-16</x:v>
      </x:c>
      <x:c r="B19" t="n">
        <x:v>46311.67425383102</x:v>
      </x:c>
      <x:c r="C19" t="str">
        <x:v>0x45b7c65b61ed1a1047310446b2838202029c0040fce038e2e98071ae20e0f3fa</x:v>
      </x:c>
      <x:c r="D19" t="str">
        <x:v>0xaa3b7392052d62928cc87701e3ca6fb6630bb6e2</x:v>
      </x:c>
      <x:c r="E19" s="161" t="n">
        <x:v>406.13550607</x:v>
      </x:c>
      <x:c r="F19" s="162" t="n">
        <x:v>122.815377</x:v>
      </x:c>
      <x:c r="G19" t="str">
        <x:v>KNTQ</x:v>
      </x:c>
      <x:c r="H19" t="str">
        <x:v>0xfefefefefefefefefefefefefefefefefefefefe</x:v>
      </x:c>
      <x:c r="I19" t="str">
        <x:v>INTO_ASSISTANCE_FUND</x:v>
      </x:c>
      <x:c r="J19" t="str">
        <x:v>send</x:v>
      </x:c>
    </x:row>
    <x:row r="20">
      <x:c r="A20" t="str">
        <x:v>2026-10-16</x:v>
      </x:c>
      <x:c r="B20" t="n">
        <x:v>46311.71595457176</x:v>
      </x:c>
      <x:c r="C20" t="str">
        <x:v>0x6b643726a5d4b0c16cdd0446b34800020b3d000c40d7cf930f2ce27964d88aac</x:v>
      </x:c>
      <x:c r="D20" t="str">
        <x:v>0xaa3b7392052d62928cc87701e3ca6fb6630bb6e2</x:v>
      </x:c>
      <x:c r="E20" s="161" t="n">
        <x:v>406.26541505</x:v>
      </x:c>
      <x:c r="F20" s="162" t="n">
        <x:v>122.793721</x:v>
      </x:c>
      <x:c r="G20" t="str">
        <x:v>KNTQ</x:v>
      </x:c>
      <x:c r="H20" t="str">
        <x:v>0xfefefefefefefefefefefefefefefefefefefefe</x:v>
      </x:c>
      <x:c r="I20" t="str">
        <x:v>INTO_ASSISTANCE_FUND</x:v>
      </x:c>
      <x:c r="J20" t="str">
        <x:v>send</x:v>
      </x:c>
    </x:row>
    <x:row r="21">
      <x:c r="A21" t="str">
        <x:v>2026-10-16</x:v>
      </x:c>
      <x:c r="B21" t="n">
        <x:v>46311.75762109954</x:v>
      </x:c>
      <x:c r="C21" t="str">
        <x:v>0xf79aeb57388bbe47f9140446b40c6d0201bf003cd38edd1a9b6396a9f78f9832</x:v>
      </x:c>
      <x:c r="D21" t="str">
        <x:v>0xaa3b7392052d62928cc87701e3ca6fb6630bb6e2</x:v>
      </x:c>
      <x:c r="E21" s="161" t="n">
        <x:v>402.72789304</x:v>
      </x:c>
      <x:c r="F21" s="162" t="n">
        <x:v>122.787707</x:v>
      </x:c>
      <x:c r="G21" t="str">
        <x:v>KNTQ</x:v>
      </x:c>
      <x:c r="H21" t="str">
        <x:v>0xfefefefefefefefefefefefefefefefefefefefe</x:v>
      </x:c>
      <x:c r="I21" t="str">
        <x:v>INTO_ASSISTANCE_FUND</x:v>
      </x:c>
      <x:c r="J21" t="str">
        <x:v>send</x:v>
      </x:c>
    </x:row>
    <x:row r="22">
      <x:c r="A22" t="str">
        <x:v>2026-10-16</x:v>
      </x:c>
      <x:c r="B22" t="n">
        <x:v>46311.79930248843</x:v>
      </x:c>
      <x:c r="C22" t="str">
        <x:v>0xf1536eeaf788afd7f2cd0446b4d14102080b00d0928bceaa951c1a3db68c89c2</x:v>
      </x:c>
      <x:c r="D22" t="str">
        <x:v>0xaa3b7392052d62928cc87701e3ca6fb6630bb6e2</x:v>
      </x:c>
      <x:c r="E22" s="161" t="n">
        <x:v>406.46527506</x:v>
      </x:c>
      <x:c r="F22" s="162" t="n">
        <x:v>122.752513</x:v>
      </x:c>
      <x:c r="G22" t="str">
        <x:v>KNTQ</x:v>
      </x:c>
      <x:c r="H22" t="str">
        <x:v>0xfefefefefefefefefefefefefefefefefefefefe</x:v>
      </x:c>
      <x:c r="I22" t="str">
        <x:v>INTO_ASSISTANCE_FUND</x:v>
      </x:c>
      <x:c r="J22" t="str">
        <x:v>send</x:v>
      </x:c>
    </x:row>
    <x:row r="23">
      <x:c r="A23" t="str">
        <x:v>2026-10-16</x:v>
      </x:c>
      <x:c r="B23" t="n">
        <x:v>46311.84100119213</x:v>
      </x:c>
      <x:c r="C23" t="str">
        <x:v>0x8d82e78145c9bc148efc0446b595d30204350066e0ccdae6314b92d404cd95ff</x:v>
      </x:c>
      <x:c r="D23" t="str">
        <x:v>0xaa3b7392052d62928cc87701e3ca6fb6630bb6e2</x:v>
      </x:c>
      <x:c r="E23" s="161" t="n">
        <x:v>405.12621309</x:v>
      </x:c>
      <x:c r="F23" s="162" t="n">
        <x:v>122.838319</x:v>
      </x:c>
      <x:c r="G23" t="str">
        <x:v>KNTQ</x:v>
      </x:c>
      <x:c r="H23" t="str">
        <x:v>0xfefefefefefefefefefefefefefefefefefefefe</x:v>
      </x:c>
      <x:c r="I23" t="str">
        <x:v>INTO_ASSISTANCE_FUND</x:v>
      </x:c>
      <x:c r="J23" t="str">
        <x:v>send</x:v>
      </x:c>
    </x:row>
    <x:row r="24">
      <x:c r="A24" t="str">
        <x:v>2026-10-16</x:v>
      </x:c>
      <x:c r="B24" t="n">
        <x:v>46311.882704282405</x:v>
      </x:c>
      <x:c r="C24" t="str">
        <x:v>0x8dd225dede7299be8f4b0446b65aad02013600c47975b890319ad1319d7673a9</x:v>
      </x:c>
      <x:c r="D24" t="str">
        <x:v>0xaa3b7392052d62928cc87701e3ca6fb6630bb6e2</x:v>
      </x:c>
      <x:c r="E24" s="161" t="n">
        <x:v>401.16898504</x:v>
      </x:c>
      <x:c r="F24" s="162" t="n">
        <x:v>122.753697</x:v>
      </x:c>
      <x:c r="G24" t="str">
        <x:v>KNTQ</x:v>
      </x:c>
      <x:c r="H24" t="str">
        <x:v>0xfefefefefefefefefefefefefefefefefefefefe</x:v>
      </x:c>
      <x:c r="I24" t="str">
        <x:v>INTO_ASSISTANCE_FUND</x:v>
      </x:c>
      <x:c r="J24" t="str">
        <x:v>send</x:v>
      </x:c>
    </x:row>
    <x:row r="25">
      <x:c r="A25" t="str">
        <x:v>2026-10-16</x:v>
      </x:c>
      <x:c r="B25" t="n">
        <x:v>46311.92442210648</x:v>
      </x:c>
      <x:c r="C25" t="str">
        <x:v>0x6b40cf03bbff36a66cba0446b71d790201d200e956f255780f097a567af31091</x:v>
      </x:c>
      <x:c r="D25" t="str">
        <x:v>0xaa3b7392052d62928cc87701e3ca6fb6630bb6e2</x:v>
      </x:c>
      <x:c r="E25" s="161" t="n">
        <x:v>400.01979005</x:v>
      </x:c>
      <x:c r="F25" s="162" t="n">
        <x:v>122.806075</x:v>
      </x:c>
      <x:c r="G25" t="str">
        <x:v>KNTQ</x:v>
      </x:c>
      <x:c r="H25" t="str">
        <x:v>0xfefefefefefefefefefefefefefefefefefefefe</x:v>
      </x:c>
      <x:c r="I25" t="str">
        <x:v>INTO_ASSISTANCE_FUND</x:v>
      </x:c>
      <x:c r="J25" t="str">
        <x:v>send</x:v>
      </x:c>
    </x:row>
    <x:row r="26">
      <x:c r="A26" t="str">
        <x:v>2026-10-16</x:v>
      </x:c>
      <x:c r="B26" t="n">
        <x:v>46311.96615736111</x:v>
      </x:c>
      <x:c r="C26" t="str">
        <x:v>0xdbb658f33bbbb58bdd300446b7e18c02018f00d8d6bed45d7f7f0445fabf8f76</x:v>
      </x:c>
      <x:c r="D26" t="str">
        <x:v>0xaa3b7392052d62928cc87701e3ca6fb6630bb6e2</x:v>
      </x:c>
      <x:c r="E26" s="161" t="n">
        <x:v>394.70351402</x:v>
      </x:c>
      <x:c r="F26" s="162" t="n">
        <x:v>122.752792</x:v>
      </x:c>
      <x:c r="G26" t="str">
        <x:v>KNTQ</x:v>
      </x:c>
      <x:c r="H26" t="str">
        <x:v>0xfefefefefefefefefefefefefefefefefefefefe</x:v>
      </x:c>
      <x:c r="I26" t="str">
        <x:v>INTO_ASSISTANCE_FUND</x:v>
      </x:c>
      <x:c r="J26" t="str">
        <x:v>send</x:v>
      </x:c>
    </x:row>
    <x:row r="27">
      <x:c r="A27" t="str">
        <x:v>2026-10-17</x:v>
      </x:c>
      <x:c r="B27" t="n">
        <x:v>46312.0078719213</x:v>
      </x:c>
      <x:c r="C27" t="str">
        <x:v>0x36c3f952b83c1ae4383d0446b8a38b02045c0038533f39b6da8ca4a5773ff4ce</x:v>
      </x:c>
      <x:c r="D27" t="str">
        <x:v>0xaa3b7392052d62928cc87701e3ca6fb6630bb6e2</x:v>
      </x:c>
      <x:c r="E27" s="161" t="n">
        <x:v>394.07395501</x:v>
      </x:c>
      <x:c r="F27" s="162" t="n">
        <x:v>122.754036</x:v>
      </x:c>
      <x:c r="G27" t="str">
        <x:v>KNTQ</x:v>
      </x:c>
      <x:c r="H27" t="str">
        <x:v>0xfefefefefefefefefefefefefefefefefefefefe</x:v>
      </x:c>
      <x:c r="I27" t="str">
        <x:v>INTO_ASSISTANCE_FUND</x:v>
      </x:c>
      <x:c r="J27" t="str">
        <x:v>send</x:v>
      </x:c>
    </x:row>
    <x:row r="28">
      <x:c r="A28" t="str">
        <x:v>2026-10-17</x:v>
      </x:c>
      <x:c r="B28" t="n">
        <x:v>46312.04958540509</x:v>
      </x:c>
      <x:c r="C28" t="str">
        <x:v>0x4d4a9115e8fdd00b4ec40446b9671b02017800fb83f0eeddf1133c68a7f1a9f5</x:v>
      </x:c>
      <x:c r="D28" t="str">
        <x:v>0xaa3b7392052d62928cc87701e3ca6fb6630bb6e2</x:v>
      </x:c>
      <x:c r="E28" s="161" t="n">
        <x:v>394.39373104</x:v>
      </x:c>
      <x:c r="F28" s="162" t="n">
        <x:v>122.755048</x:v>
      </x:c>
      <x:c r="G28" t="str">
        <x:v>KNTQ</x:v>
      </x:c>
      <x:c r="H28" t="str">
        <x:v>0xfefefefefefefefefefefefefefefefefefefefe</x:v>
      </x:c>
      <x:c r="I28" t="str">
        <x:v>INTO_ASSISTANCE_FUND</x:v>
      </x:c>
      <x:c r="J28" t="str">
        <x:v>send</x:v>
      </x:c>
    </x:row>
    <x:row r="29">
      <x:c r="A29" t="str">
        <x:v>2026-10-17</x:v>
      </x:c>
      <x:c r="B29" t="n">
        <x:v>46312.091308090276</x:v>
      </x:c>
      <x:c r="C29" t="str">
        <x:v>0xd104994a4639e586d27e0446ba2a8901c600b12fe13d045874cd449d053dbf71</x:v>
      </x:c>
      <x:c r="D29" t="str">
        <x:v>0xaa3b7392052d62928cc87701e3ca6fb6630bb6e2</x:v>
      </x:c>
      <x:c r="E29" s="161" t="n">
        <x:v>393.06466207</x:v>
      </x:c>
      <x:c r="F29" s="162" t="n">
        <x:v>122.828776</x:v>
      </x:c>
      <x:c r="G29" t="str">
        <x:v>KNTQ</x:v>
      </x:c>
      <x:c r="H29" t="str">
        <x:v>0xfefefefefefefefefefefefefefefefefefefefe</x:v>
      </x:c>
      <x:c r="I29" t="str">
        <x:v>INTO_ASSISTANCE_FUND</x:v>
      </x:c>
      <x:c r="J29" t="str">
        <x:v>send</x:v>
      </x:c>
    </x:row>
    <x:row r="30">
      <x:c r="A30" t="str">
        <x:v>2026-10-17</x:v>
      </x:c>
      <x:c r="B30" t="n">
        <x:v>46312.1330096875</x:v>
      </x:c>
      <x:c r="C30" t="str">
        <x:v>0x1f4af537e4adc16120c40446baee3e01fc000d1d7fa0e033c313a08aa3a19b4b</x:v>
      </x:c>
      <x:c r="D30" t="str">
        <x:v>0xaa3b7392052d62928cc87701e3ca6fb6630bb6e2</x:v>
      </x:c>
      <x:c r="E30" s="161" t="n">
        <x:v>392.81483703</x:v>
      </x:c>
      <x:c r="F30" s="162" t="n">
        <x:v>122.734995</x:v>
      </x:c>
      <x:c r="G30" t="str">
        <x:v>KNTQ</x:v>
      </x:c>
      <x:c r="H30" t="str">
        <x:v>0xfefefefefefefefefefefefefefefefefefefefe</x:v>
      </x:c>
      <x:c r="I30" t="str">
        <x:v>INTO_ASSISTANCE_FUND</x:v>
      </x:c>
      <x:c r="J30" t="str">
        <x:v>send</x:v>
      </x:c>
    </x:row>
    <x:row r="31">
      <x:c r="A31" t="str">
        <x:v>2026-10-17</x:v>
      </x:c>
      <x:c r="B31" t="n">
        <x:v>46312.17473486111</x:v>
      </x:c>
      <x:c r="C31" t="str">
        <x:v>0xb84c35d22717dc36b9c50446bbb1f00202c100b7c21afb085c14e124e61bb621</x:v>
      </x:c>
      <x:c r="D31" t="str">
        <x:v>0xaa3b7392052d62928cc87701e3ca6fb6630bb6e2</x:v>
      </x:c>
      <x:c r="E31" s="161" t="n">
        <x:v>393.53433307</x:v>
      </x:c>
      <x:c r="F31" s="162" t="n">
        <x:v>122.76697</x:v>
      </x:c>
      <x:c r="G31" t="str">
        <x:v>KNTQ</x:v>
      </x:c>
      <x:c r="H31" t="str">
        <x:v>0xfefefefefefefefefefefefefefefefefefefefe</x:v>
      </x:c>
      <x:c r="I31" t="str">
        <x:v>INTO_ASSISTANCE_FUND</x:v>
      </x:c>
      <x:c r="J31" t="str">
        <x:v>send</x:v>
      </x:c>
    </x:row>
    <x:row r="32">
      <x:c r="A32" t="str">
        <x:v>2026-10-17</x:v>
      </x:c>
      <x:c r="B32" t="n">
        <x:v>46312.21640427083</x:v>
      </x:c>
      <x:c r="C32" t="str">
        <x:v>0x4a651c0eae98ff1b4bde0446bc736302017a00f4499c1dedee2dc7616d9cd905</x:v>
      </x:c>
      <x:c r="D32" t="str">
        <x:v>0xaa3b7392052d62928cc87701e3ca6fb6630bb6e2</x:v>
      </x:c>
      <x:c r="E32" s="161" t="n">
        <x:v>393.94404607</x:v>
      </x:c>
      <x:c r="F32" s="162" t="n">
        <x:v>122.024168</x:v>
      </x:c>
      <x:c r="G32" t="str">
        <x:v>KNTQ</x:v>
      </x:c>
      <x:c r="H32" t="str">
        <x:v>0xfefefefefefefefefefefefefefefefefefefefe</x:v>
      </x:c>
      <x:c r="I32" t="str">
        <x:v>INTO_ASSISTANCE_FUND</x:v>
      </x:c>
      <x:c r="J32" t="str">
        <x:v>send</x:v>
      </x:c>
    </x:row>
    <x:row r="33">
      <x:c r="A33" t="str">
        <x:v>2026-10-17</x:v>
      </x:c>
      <x:c r="B33" t="n">
        <x:v>46312.21988871528</x:v>
      </x:c>
      <x:c r="C33" t="str">
        <x:v>0xe58201f2d22de791e6fb0446bc83ac0201ee00d86d210663894aad459121c17c</x:v>
      </x:c>
      <x:c r="D33" t="str">
        <x:v>0xaa3b7392052d62928cc87701e3ca6fb6630bb6e2</x:v>
      </x:c>
      <x:c r="E33" s="161" t="n">
        <x:v>789.30709804</x:v>
      </x:c>
      <x:c r="F33" s="162" t="n">
        <x:v>244.487873</x:v>
      </x:c>
      <x:c r="G33" t="str">
        <x:v>KNTQ</x:v>
      </x:c>
      <x:c r="H33" t="str">
        <x:v>0xfefefefefefefefefefefefefefefefefefefefe</x:v>
      </x:c>
      <x:c r="I33" t="str">
        <x:v>INTO_ASSISTANCE_FUND</x:v>
      </x:c>
      <x:c r="J33" t="str">
        <x:v>send</x:v>
      </x:c>
    </x:row>
    <x:row r="34">
      <x:c r="A34" t="str">
        <x:v>2026-10-17</x:v>
      </x:c>
      <x:c r="B34" t="n">
        <x:v>46312.258180034725</x:v>
      </x:c>
      <x:c r="C34" t="str">
        <x:v>0x85603ca196fb9a5886d90446bd370c0201e3008731feb92a2928e7f455ff7443</x:v>
      </x:c>
      <x:c r="D34" t="str">
        <x:v>0xaa3b7392052d62928cc87701e3ca6fb6630bb6e2</x:v>
      </x:c>
      <x:c r="E34" s="161" t="n">
        <x:v>788.67753904</x:v>
      </x:c>
      <x:c r="F34" s="162" t="n">
        <x:v>244.561018</x:v>
      </x:c>
      <x:c r="G34" t="str">
        <x:v>KNTQ</x:v>
      </x:c>
      <x:c r="H34" t="str">
        <x:v>0xfefefefefefefefefefefefefefefefefefefefe</x:v>
      </x:c>
      <x:c r="I34" t="str">
        <x:v>INTO_ASSISTANCE_FUND</x:v>
      </x:c>
      <x:c r="J34" t="str">
        <x:v>send</x:v>
      </x:c>
    </x:row>
    <x:row r="35">
      <x:c r="A35" t="str">
        <x:v>2026-10-17</x:v>
      </x:c>
      <x:c r="B35" t="n">
        <x:v>46312.29989040509</x:v>
      </x:c>
      <x:c r="C35" t="str">
        <x:v>0xf91f6a88b022e646fa990446bdf965020271006e4b2605199ce815db6f26c031</x:v>
      </x:c>
      <x:c r="D35" t="str">
        <x:v>0xaa3b7392052d62928cc87701e3ca6fb6630bb6e2</x:v>
      </x:c>
      <x:c r="E35" s="161" t="n">
        <x:v>785.50975801</x:v>
      </x:c>
      <x:c r="F35" s="162" t="n">
        <x:v>244.615593</x:v>
      </x:c>
      <x:c r="G35" t="str">
        <x:v>KNTQ</x:v>
      </x:c>
      <x:c r="H35" t="str">
        <x:v>0xfefefefefefefefefefefefefefefefefefefefe</x:v>
      </x:c>
      <x:c r="I35" t="str">
        <x:v>INTO_ASSISTANCE_FUND</x:v>
      </x:c>
      <x:c r="J35" t="str">
        <x:v>send</x:v>
      </x:c>
    </x:row>
    <x:row r="36">
      <x:c r="A36" t="str">
        <x:v>2026-10-17</x:v>
      </x:c>
      <x:c r="B36" t="n">
        <x:v>46312.341613032404</x:v>
      </x:c>
      <x:c r="C36" t="str">
        <x:v>0xccc9879c92fb0da7ce430446bebb1b02011800822dfe2c79709232ef51fee792</x:v>
      </x:c>
      <x:c r="D36" t="str">
        <x:v>0xaa3b7392052d62928cc87701e3ca6fb6630bb6e2</x:v>
      </x:c>
      <x:c r="E36" s="161" t="n">
        <x:v>783.92087106</x:v>
      </x:c>
      <x:c r="F36" s="162" t="n">
        <x:v>244.49708</x:v>
      </x:c>
      <x:c r="G36" t="str">
        <x:v>KNTQ</x:v>
      </x:c>
      <x:c r="H36" t="str">
        <x:v>0xfefefefefefefefefefefefefefefefefefefefe</x:v>
      </x:c>
      <x:c r="I36" t="str">
        <x:v>INTO_ASSISTANCE_FUND</x:v>
      </x:c>
      <x:c r="J36" t="str">
        <x:v>send</x:v>
      </x:c>
    </x:row>
    <x:row r="37">
      <x:c r="A37" t="str">
        <x:v>2026-10-17</x:v>
      </x:c>
      <x:c r="B37" t="n">
        <x:v>46312.38331518519</x:v>
      </x:c>
      <x:c r="C37" t="str">
        <x:v>0x7b8becc9a8ab93687d050446bf7e3d02010100af43aeb23a1f54981c67af6d53</x:v>
      </x:c>
      <x:c r="D37" t="str">
        <x:v>0xaa3b7392052d62928cc87701e3ca6fb6630bb6e2</x:v>
      </x:c>
      <x:c r="E37" s="161" t="n">
        <x:v>783.37125601</x:v>
      </x:c>
      <x:c r="F37" s="162" t="n">
        <x:v>244.490169</x:v>
      </x:c>
      <x:c r="G37" t="str">
        <x:v>KNTQ</x:v>
      </x:c>
      <x:c r="H37" t="str">
        <x:v>0xfefefefefefefefefefefefefefefefefefefefe</x:v>
      </x:c>
      <x:c r="I37" t="str">
        <x:v>INTO_ASSISTANCE_FUND</x:v>
      </x:c>
      <x:c r="J37" t="str">
        <x:v>send</x:v>
      </x:c>
    </x:row>
    <x:row r="38">
      <x:c r="A38" t="str">
        <x:v>2026-10-17</x:v>
      </x:c>
      <x:c r="B38" t="n">
        <x:v>46312.4249828588</x:v>
      </x:c>
      <x:c r="C38" t="str">
        <x:v>0xdd47a8fd6758da4cdec10446c03f5c02014900e3025bf91e81105450265cb437</x:v>
      </x:c>
      <x:c r="D38" t="str">
        <x:v>0xaa3b7392052d62928cc87701e3ca6fb6630bb6e2</x:v>
      </x:c>
      <x:c r="E38" s="161" t="n">
        <x:v>784.27062607</x:v>
      </x:c>
      <x:c r="F38" s="162" t="n">
        <x:v>244.496367</x:v>
      </x:c>
      <x:c r="G38" t="str">
        <x:v>KNTQ</x:v>
      </x:c>
      <x:c r="H38" t="str">
        <x:v>0xfefefefefefefefefefefefefefefefefefefefe</x:v>
      </x:c>
      <x:c r="I38" t="str">
        <x:v>INTO_ASSISTANCE_FUND</x:v>
      </x:c>
      <x:c r="J38" t="str">
        <x:v>send</x:v>
      </x:c>
    </x:row>
    <x:row r="39">
      <x:c r="A39" t="str">
        <x:v>2026-10-17</x:v>
      </x:c>
      <x:c r="B39" t="n">
        <x:v>46312.46671439815</x:v>
      </x:c>
      <x:c r="C39" t="str">
        <x:v>0xa49fc3ef111ddb86a6190446c102930201f200d4ac10fa5848686f41d011b571</x:v>
      </x:c>
      <x:c r="D39" t="str">
        <x:v>0xaa3b7392052d62928cc87701e3ca6fb6630bb6e2</x:v>
      </x:c>
      <x:c r="E39" s="161" t="n">
        <x:v>784.9001851</x:v>
      </x:c>
      <x:c r="F39" s="162" t="n">
        <x:v>244.488558</x:v>
      </x:c>
      <x:c r="G39" t="str">
        <x:v>KNTQ</x:v>
      </x:c>
      <x:c r="H39" t="str">
        <x:v>0xfefefefefefefefefefefefefefefefefefefefe</x:v>
      </x:c>
      <x:c r="I39" t="str">
        <x:v>INTO_ASSISTANCE_FUND</x:v>
      </x:c>
      <x:c r="J39" t="str">
        <x:v>send</x:v>
      </x:c>
    </x:row>
    <x:row r="40">
      <x:c r="A40" t="str">
        <x:v>2026-10-17</x:v>
      </x:c>
      <x:c r="B40" t="n">
        <x:v>46312.50836572917</x:v>
      </x:c>
      <x:c r="C40" t="str">
        <x:v>0x7911fa54b55871237a8b0446c1c59801fd00123a505b8ff51cdaa5a7745c4b0e</x:v>
      </x:c>
      <x:c r="D40" t="str">
        <x:v>0xaa3b7392052d62928cc87701e3ca6fb6630bb6e2</x:v>
      </x:c>
      <x:c r="E40" s="161" t="n">
        <x:v>783.44120701</x:v>
      </x:c>
      <x:c r="F40" s="162" t="n">
        <x:v>244.488497</x:v>
      </x:c>
      <x:c r="G40" t="str">
        <x:v>KNTQ</x:v>
      </x:c>
      <x:c r="H40" t="str">
        <x:v>0xfefefefefefefefefefefefefefefefefefefefe</x:v>
      </x:c>
      <x:c r="I40" t="str">
        <x:v>INTO_ASSISTANCE_FUND</x:v>
      </x:c>
      <x:c r="J40" t="str">
        <x:v>send</x:v>
      </x:c>
    </x:row>
    <x:row r="41">
      <x:c r="A41" t="str">
        <x:v>2026-10-17</x:v>
      </x:c>
      <x:c r="B41" t="n">
        <x:v>46312.55006849537</x:v>
      </x:c>
      <x:c r="C41" t="str">
        <x:v>0x9e3e49047063c0d89fb80446c28a390201f100ea0b66dfaa4206f4572f679ac3</x:v>
      </x:c>
      <x:c r="D41" t="str">
        <x:v>0xaa3b7392052d62928cc87701e3ca6fb6630bb6e2</x:v>
      </x:c>
      <x:c r="E41" s="161" t="n">
        <x:v>794.44350002</x:v>
      </x:c>
      <x:c r="F41" s="162" t="n">
        <x:v>244.489987</x:v>
      </x:c>
      <x:c r="G41" t="str">
        <x:v>KNTQ</x:v>
      </x:c>
      <x:c r="H41" t="str">
        <x:v>0xfefefefefefefefefefefefefefefefefefefefe</x:v>
      </x:c>
      <x:c r="I41" t="str">
        <x:v>INTO_ASSISTANCE_FUND</x:v>
      </x:c>
      <x:c r="J41" t="str">
        <x:v>send</x:v>
      </x:c>
    </x:row>
    <x:row r="42">
      <x:c r="A42" t="str">
        <x:v>2026-10-17</x:v>
      </x:c>
      <x:c r="B42" t="n">
        <x:v>46312.59175539352</x:v>
      </x:c>
      <x:c r="C42" t="str">
        <x:v>0x5ff48320b5d3f08f616e0446c34d370201ea000650d70f6103bd2e7374d7ca7a</x:v>
      </x:c>
      <x:c r="D42" t="str">
        <x:v>0xaa3b7392052d62928cc87701e3ca6fb6630bb6e2</x:v>
      </x:c>
      <x:c r="E42" s="161" t="n">
        <x:v>793.79395507</x:v>
      </x:c>
      <x:c r="F42" s="162" t="n">
        <x:v>244.488538</x:v>
      </x:c>
      <x:c r="G42" t="str">
        <x:v>KNTQ</x:v>
      </x:c>
      <x:c r="H42" t="str">
        <x:v>0xfefefefefefefefefefefefefefefefefefefefe</x:v>
      </x:c>
      <x:c r="I42" t="str">
        <x:v>INTO_ASSISTANCE_FUND</x:v>
      </x:c>
      <x:c r="J42" t="str">
        <x:v>send</x:v>
      </x:c>
    </x:row>
    <x:row r="43">
      <x:c r="A43" t="str">
        <x:v>2026-10-17</x:v>
      </x:c>
      <x:c r="B43" t="n">
        <x:v>46312.63341418981</x:v>
      </x:c>
      <x:c r="C43" t="str">
        <x:v>0x65634886d20f1bc266dd0446c4117d0201c7006c6d023a94092bf3d99102f5ad</x:v>
      </x:c>
      <x:c r="D43" t="str">
        <x:v>0xaa3b7392052d62928cc87701e3ca6fb6630bb6e2</x:v>
      </x:c>
      <x:c r="E43" s="161" t="n">
        <x:v>790.38634203</x:v>
      </x:c>
      <x:c r="F43" s="162" t="n">
        <x:v>244.490207</x:v>
      </x:c>
      <x:c r="G43" t="str">
        <x:v>KNTQ</x:v>
      </x:c>
      <x:c r="H43" t="str">
        <x:v>0xfefefefefefefefefefefefefefefefefefefefe</x:v>
      </x:c>
      <x:c r="I43" t="str">
        <x:v>INTO_ASSISTANCE_FUND</x:v>
      </x:c>
      <x:c r="J43" t="str">
        <x:v>send</x:v>
      </x:c>
    </x:row>
    <x:row r="44">
      <x:c r="A44" t="str">
        <x:v>2026-10-17</x:v>
      </x:c>
      <x:c r="B44" t="n">
        <x:v>46312.67513611111</x:v>
      </x:c>
      <x:c r="C44" t="str">
        <x:v>0xed62357721c9b2a9eedb0446c4d5a9020247005cbcccd17b912ae0c9e0cd8c94</x:v>
      </x:c>
      <x:c r="D44" t="str">
        <x:v>0xaa3b7392052d62928cc87701e3ca6fb6630bb6e2</x:v>
      </x:c>
      <x:c r="E44" s="161" t="n">
        <x:v>791.86530603</x:v>
      </x:c>
      <x:c r="F44" s="162" t="n">
        <x:v>244.488413</x:v>
      </x:c>
      <x:c r="G44" t="str">
        <x:v>KNTQ</x:v>
      </x:c>
      <x:c r="H44" t="str">
        <x:v>0xfefefefefefefefefefefefefefefefefefefefe</x:v>
      </x:c>
      <x:c r="I44" t="str">
        <x:v>INTO_ASSISTANCE_FUND</x:v>
      </x:c>
      <x:c r="J44" t="str">
        <x:v>send</x:v>
      </x:c>
    </x:row>
    <x:row r="45">
      <x:c r="A45" t="str">
        <x:v>2026-10-17</x:v>
      </x:c>
      <x:c r="B45" t="n">
        <x:v>46312.71683084491</x:v>
      </x:c>
      <x:c r="C45" t="str">
        <x:v>0x6840413031bbfdf369b90446c59a3b0202440015ccbf1cc50c08ec82f0bfd7de</x:v>
      </x:c>
      <x:c r="D45" t="str">
        <x:v>0xaa3b7392052d62928cc87701e3ca6fb6630bb6e2</x:v>
      </x:c>
      <x:c r="E45" s="161" t="n">
        <x:v>794.44350005</x:v>
      </x:c>
      <x:c r="F45" s="162" t="n">
        <x:v>244.489987</x:v>
      </x:c>
      <x:c r="G45" t="str">
        <x:v>KNTQ</x:v>
      </x:c>
      <x:c r="H45" t="str">
        <x:v>0xfefefefefefefefefefefefefefefefefefefefe</x:v>
      </x:c>
      <x:c r="I45" t="str">
        <x:v>INTO_ASSISTANCE_FUND</x:v>
      </x:c>
      <x:c r="J45" t="str">
        <x:v>send</x:v>
      </x:c>
    </x:row>
    <x:row r="46">
      <x:c r="A46" t="str">
        <x:v>2026-10-17</x:v>
      </x:c>
      <x:c r="B46" t="n">
        <x:v>46312.758510671294</x:v>
      </x:c>
      <x:c r="C46" t="str">
        <x:v>0x73d00096b19cf68175490446c65dd70201e6007c4c9015531798abe97090d06c</x:v>
      </x:c>
      <x:c r="D46" t="str">
        <x:v>0xaa3b7392052d62928cc87701e3ca6fb6630bb6e2</x:v>
      </x:c>
      <x:c r="E46" s="161" t="n">
        <x:v>790.86600605</x:v>
      </x:c>
      <x:c r="F46" s="162" t="n">
        <x:v>244.575312</x:v>
      </x:c>
      <x:c r="G46" t="str">
        <x:v>KNTQ</x:v>
      </x:c>
      <x:c r="H46" t="str">
        <x:v>0xfefefefefefefefefefefefefefefefefefefefe</x:v>
      </x:c>
      <x:c r="I46" t="str">
        <x:v>INTO_ASSISTANCE_FUND</x:v>
      </x:c>
      <x:c r="J46" t="str">
        <x:v>send</x:v>
      </x:c>
    </x:row>
    <x:row r="47">
      <x:c r="A47" t="str">
        <x:v>2026-10-17</x:v>
      </x:c>
      <x:c r="B47" t="n">
        <x:v>46312.80019224537</x:v>
      </x:c>
      <x:c r="C47" t="str">
        <x:v>0x6a6877f88fd092af6be20446c7224802017500de2ad3b1810e31234b4ed46c9a</x:v>
      </x:c>
      <x:c r="D47" t="str">
        <x:v>0xaa3b7392052d62928cc87701e3ca6fb6630bb6e2</x:v>
      </x:c>
      <x:c r="E47" s="161" t="n">
        <x:v>789.30709803</x:v>
      </x:c>
      <x:c r="F47" s="162" t="n">
        <x:v>244.590483</x:v>
      </x:c>
      <x:c r="G47" t="str">
        <x:v>KNTQ</x:v>
      </x:c>
      <x:c r="H47" t="str">
        <x:v>0xfefefefefefefefefefefefefefefefefefefefe</x:v>
      </x:c>
      <x:c r="I47" t="str">
        <x:v>INTO_ASSISTANCE_FUND</x:v>
      </x:c>
      <x:c r="J47" t="str">
        <x:v>send</x:v>
      </x:c>
    </x:row>
    <x:row r="48">
      <x:c r="A48" t="str">
        <x:v>2026-10-17</x:v>
      </x:c>
      <x:c r="B48" t="n">
        <x:v>46312.84187362269</x:v>
      </x:c>
      <x:c r="C48" t="str">
        <x:v>0x3d12bad9c67f5b323e8c0446c7e3ef0201ec00bf61727a04e0db662c8573351c</x:v>
      </x:c>
      <x:c r="D48" t="str">
        <x:v>0xaa3b7392052d62928cc87701e3ca6fb6630bb6e2</x:v>
      </x:c>
      <x:c r="E48" s="161" t="n">
        <x:v>786.76887603</x:v>
      </x:c>
      <x:c r="F48" s="162" t="n">
        <x:v>244.488428</x:v>
      </x:c>
      <x:c r="G48" t="str">
        <x:v>KNTQ</x:v>
      </x:c>
      <x:c r="H48" t="str">
        <x:v>0xfefefefefefefefefefefefefefefefefefefefe</x:v>
      </x:c>
      <x:c r="I48" t="str">
        <x:v>INTO_ASSISTANCE_FUND</x:v>
      </x:c>
      <x:c r="J48" t="str">
        <x:v>send</x:v>
      </x:c>
    </x:row>
    <x:row r="49">
      <x:c r="A49" t="str">
        <x:v>2026-10-17</x:v>
      </x:c>
      <x:c r="B49" t="n">
        <x:v>46312.88359244213</x:v>
      </x:c>
      <x:c r="C49" t="str">
        <x:v>0x2fd905de7fe6c0a131520446c8a7e701c3001dc41ae9df73d3a1b1313eea9a8b</x:v>
      </x:c>
      <x:c r="D49" t="str">
        <x:v>0xaa3b7392052d62928cc87701e3ca6fb6630bb6e2</x:v>
      </x:c>
      <x:c r="E49" s="161" t="n">
        <x:v>784.88019901</x:v>
      </x:c>
      <x:c r="F49" s="162" t="n">
        <x:v>244.490181</x:v>
      </x:c>
      <x:c r="G49" t="str">
        <x:v>KNTQ</x:v>
      </x:c>
      <x:c r="H49" t="str">
        <x:v>0xfefefefefefefefefefefefefefefefefefefefe</x:v>
      </x:c>
      <x:c r="I49" t="str">
        <x:v>INTO_ASSISTANCE_FUND</x:v>
      </x:c>
      <x:c r="J49" t="str">
        <x:v>send</x:v>
      </x:c>
    </x:row>
    <x:row r="50">
      <x:c r="A50" t="str">
        <x:v>2026-10-17</x:v>
      </x:c>
      <x:c r="B50" t="n">
        <x:v>46312.9253184375</x:v>
      </x:c>
      <x:c r="C50" t="str">
        <x:v>0x3bd7df6606ee6fd03d510446c96cc7020253004ba1e18ea2dfa08ab8c5e249ba</x:v>
      </x:c>
      <x:c r="D50" t="str">
        <x:v>0xaa3b7392052d62928cc87701e3ca6fb6630bb6e2</x:v>
      </x:c>
      <x:c r="E50" s="161" t="n">
        <x:v>791.99521503</x:v>
      </x:c>
      <x:c r="F50" s="162" t="n">
        <x:v>244.457243</x:v>
      </x:c>
      <x:c r="G50" t="str">
        <x:v>KNTQ</x:v>
      </x:c>
      <x:c r="H50" t="str">
        <x:v>0xfefefefefefefefefefefefefefefefefefefefe</x:v>
      </x:c>
      <x:c r="I50" t="str">
        <x:v>INTO_ASSISTANCE_FUND</x:v>
      </x:c>
      <x:c r="J50" t="str">
        <x:v>send</x:v>
      </x:c>
    </x:row>
    <x:row r="51">
      <x:c r="A51" t="str">
        <x:v>2026-10-17</x:v>
      </x:c>
      <x:c r="B51" t="n">
        <x:v>46312.96704386574</x:v>
      </x:c>
      <x:c r="C51" t="str">
        <x:v>0x291e1f0fc6599c342a970446ca303702013200f5615cbb06cce6ca62855d761e</x:v>
      </x:c>
      <x:c r="D51" t="str">
        <x:v>0xaa3b7392052d62928cc87701e3ca6fb6630bb6e2</x:v>
      </x:c>
      <x:c r="E51" s="161" t="n">
        <x:v>787.6082881</x:v>
      </x:c>
      <x:c r="F51" s="162" t="n">
        <x:v>244.426356</x:v>
      </x:c>
      <x:c r="G51" t="str">
        <x:v>KNTQ</x:v>
      </x:c>
      <x:c r="H51" t="str">
        <x:v>0xfefefefefefefefefefefefefefefefefefefefe</x:v>
      </x:c>
      <x:c r="I51" t="str">
        <x:v>INTO_ASSISTANCE_FUND</x:v>
      </x:c>
      <x:c r="J51" t="str">
        <x:v>send</x:v>
      </x:c>
    </x:row>
  </x:sheetData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4" hidden="0" customWidth="1"/>
    <x:col min="2" max="2" width="32" hidden="0" customWidth="1"/>
    <x:col min="3" max="3" width="62" hidden="0" customWidth="1"/>
    <x:col min="4" max="4" width="83" hidden="0" customWidth="1"/>
    <x:col min="5" max="5" width="55" hidden="0" customWidth="1"/>
  </x:cols>
  <x:sheetData>
    <x:row r="1" ht="28" customHeight="1">
      <x:c r="A1" s="160" t="str">
        <x:v>HYPE v1.0 | AUDIT GATES / CITED EVIDENCE</x:v>
      </x:c>
      <x:c r="B1" s="160" t="str"/>
      <x:c r="C1" s="160" t="str"/>
      <x:c r="D1" s="160" t="str"/>
      <x:c r="E1" s="160" t="str">
        <x:v>17 October 2026</x:v>
      </x:c>
    </x:row>
    <x:row r="3" ht="24" customHeight="1">
      <x:c r="A3" s="164" t="str">
        <x:v>Research gate</x:v>
      </x:c>
      <x:c r="B3" s="164" t="str">
        <x:v>Status</x:v>
      </x:c>
      <x:c r="C3" s="164" t="str">
        <x:v>Test or next action</x:v>
      </x:c>
      <x:c r="D3" s="164" t="str">
        <x:v>Source URL</x:v>
      </x:c>
      <x:c r="E3" s="164" t="str">
        <x:v>Precise limitation</x:v>
      </x:c>
    </x:row>
    <x:row r="4" ht="46" customHeight="1">
      <x:c r="A4" s="17" t="str">
        <x:v>2-day HYPE spot execution</x:v>
      </x:c>
      <x:c r="B4" s="17" t="str">
        <x:v>VERIFIED USER API ARCHIVE</x:v>
      </x:c>
      <x:c r="C4" s="17" t="str">
        <x:v>Retain balance/response archive</x:v>
      </x:c>
      <x:c r="D4" s="17" t="str">
        <x:v>https://hyperliquid.gitbook.io/hyperliquid-docs/for-developers/api/info-endpoint</x:v>
      </x:c>
      <x:c r="E4" s="17" t="str">
        <x:v>Separate from revenue economics</x:v>
      </x:c>
    </x:row>
    <x:row r="5" ht="46" customHeight="1">
      <x:c r="A5" s="17" t="str">
        <x:v>Funding ledger 50 KNTQ sends</x:v>
      </x:c>
      <x:c r="B5" s="17" t="str">
        <x:v>REPLAY VERIFIED</x:v>
      </x:c>
      <x:c r="C5" s="17" t="str">
        <x:v>Keep normalized CSV and response SHA</x:v>
      </x:c>
      <x:c r="D5" s="17" t="str">
        <x:v>https://hyperliquid.gitbook.io/hyperliquid-docs/for-developers/api/info-endpoint/perpetuals</x:v>
      </x:c>
      <x:c r="E5" s="17" t="str">
        <x:v>No USDC deposits documented</x:v>
      </x:c>
    </x:row>
    <x:row r="6" ht="46" customHeight="1">
      <x:c r="A6" s="17" t="str">
        <x:v>USDC fee source to HYPE fills</x:v>
      </x:c>
      <x:c r="B6" s="17" t="str">
        <x:v>MISSING PRIMARY DATA</x:v>
      </x:c>
      <x:c r="C6" s="17" t="str">
        <x:v>Obtain L1-native fee allocations or settlement map</x:v>
      </x:c>
      <x:c r="D6" s="17" t="str">
        <x:v>https://hyperliquid.gitbook.io/hyperliquid-docs/trading/fees</x:v>
      </x:c>
      <x:c r="E6" s="17" t="str">
        <x:v>No false proof from ledger absence</x:v>
      </x:c>
    </x:row>
    <x:row r="7" ht="46" customHeight="1">
      <x:c r="A7" s="17" t="str">
        <x:v>KNTQ sender ownership</x:v>
      </x:c>
      <x:c r="B7" s="17" t="str">
        <x:v>UNVERIFIED</x:v>
      </x:c>
      <x:c r="C7" s="17" t="str">
        <x:v>Match 0xaa3b... external sender to official protocol operator</x:v>
      </x:c>
      <x:c r="D7" s="17" t="str">
        <x:v>https://kinetiq.xyz/blog/kip-5-kntq-buybacks-assistance-fund</x:v>
      </x:c>
      <x:c r="E7" s="17" t="str">
        <x:v>Announcement and destination align, not owner attestation</x:v>
      </x:c>
    </x:row>
    <x:row r="8" ht="46" customHeight="1">
      <x:c r="A8" s="17" t="str">
        <x:v>KNTQ KIP-5 policy</x:v>
      </x:c>
      <x:c r="B8" s="17" t="str">
        <x:v>PRIMARY ANNOUNCEMENT</x:v>
      </x:c>
      <x:c r="C8" s="17" t="str">
        <x:v>Compare blog with FAQ and trace actual KNTQ source purchases</x:v>
      </x:c>
      <x:c r="D8" s="17" t="str">
        <x:v>https://kinetiq.xyz/blog/kip-5-kntq-buybacks-assistance-fund</x:v>
      </x:c>
      <x:c r="E8" s="17" t="str">
        <x:v>Announcement not execution certificate</x:v>
      </x:c>
    </x:row>
    <x:row r="9" ht="46" customHeight="1">
      <x:c r="A9" s="17" t="str">
        <x:v>Conflicting official KNTQ FAQ</x:v>
      </x:c>
      <x:c r="B9" s="17" t="str">
        <x:v>DOCUMENTARY CONFLICT</x:v>
      </x:c>
      <x:c r="C9" s="17" t="str">
        <x:v>Ask Kinetiq to update FAQ after September KIP-5</x:v>
      </x:c>
      <x:c r="D9" s="17" t="str">
        <x:v>https://kinetiq.xyz/kntq</x:v>
      </x:c>
      <x:c r="E9" s="17" t="str">
        <x:v>FAQ still references staker distributions</x:v>
      </x:c>
    </x:row>
    <x:row r="10" ht="46" customHeight="1">
      <x:c r="A10" s="17" t="str">
        <x:v>AQAv2 reserve-yield allocation</x:v>
      </x:c>
      <x:c r="B10" s="17" t="str">
        <x:v>MISSING PRIMARY ACCOUNTING</x:v>
      </x:c>
      <x:c r="C10" s="17" t="str">
        <x:v>Reconcile reserves, settlements and fee-directed fills</x:v>
      </x:c>
      <x:c r="D10" s="17" t="str">
        <x:v>https://investors.defillama.com/protocol/hyperliquid</x:v>
      </x:c>
      <x:c r="E10" s="17" t="str">
        <x:v>Included in prior revenue proxy; avoid double count</x:v>
      </x:c>
    </x:row>
    <x:row r="11" ht="46" customHeight="1">
      <x:c r="A11" s="17" t="str">
        <x:v>HYPE circulating/sellable supply</x:v>
      </x:c>
      <x:c r="B11" s="17" t="str">
        <x:v>UNRESOLVED</x:v>
      </x:c>
      <x:c r="C11" s="17" t="str">
        <x:v>Matched-time contributor and AF wallet bridge</x:v>
      </x:c>
      <x:c r="D11" s="17" t="str">
        <x:v>https://tokenomist.ai/hyperliquid</x:v>
      </x:c>
      <x:c r="E11" s="17" t="str">
        <x:v>Do not establish precise buy range</x:v>
      </x:c>
    </x:row>
    <x:row r="12" ht="46" customHeight="1">
      <x:c r="A12" s="17" t="str">
        <x:v>HYPE valuation rating</x:v>
      </x:c>
      <x:c r="B12" s="17" t="str">
        <x:v>WATCH</x:v>
      </x:c>
      <x:c r="C12" s="17" t="str">
        <x:v>Require downside/future-float margin of safety</x:v>
      </x:c>
      <x:c r="D12" s="17" t="str">
        <x:v>https://hyperliquid.gitbook.io/hyperliquid-docs/trading/fees</x:v>
      </x:c>
      <x:c r="E12" s="17" t="str">
        <x:v>No price-target upgrade from KNTQ transfers</x:v>
      </x:c>
    </x:row>
    <x:row r="14" ht="34" customHeight="1">
      <x:c r="A14" s="172" t="str">
        <x:v>RECONCILIATION RULE</x:v>
      </x:c>
      <x:c r="B14" s="172" t="str">
        <x:v>KNTQ not USDC</x:v>
      </x:c>
      <x:c r="C14" s="172" t="str">
        <x:v>KNTQ not HYPE</x:v>
      </x:c>
      <x:c r="D14" s="172" t="str">
        <x:v>USDC-value metadata not fee receipt</x:v>
      </x:c>
      <x:c r="E14" s="172" t="str">
        <x:v>Equity valuation does not follow from token buys</x:v>
      </x:c>
    </x:row>
  </x:sheetData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4" hidden="0" customWidth="1"/>
    <x:col min="2" max="2" width="42" hidden="0" customWidth="1"/>
    <x:col min="3" max="3" width="49" hidden="0" customWidth="1"/>
    <x:col min="4" max="4" width="65" hidden="0" customWidth="1"/>
  </x:cols>
  <x:sheetData>
    <x:row r="1" ht="39" customHeight="1">
      <x:c r="A1" s="176" t="str">
        <x:v>HAYABUSA RESEARCH — HYPE v1.1 | DECISION &amp; EVIDENCE</x:v>
      </x:c>
      <x:c r="B1" s="176"/>
      <x:c r="C1" s="176"/>
      <x:c r="D1" s="176"/>
      <x:c r="E1" s="176"/>
      <x:c r="F1" s="176"/>
      <x:c r="G1" s="176"/>
    </x:row>
    <x:row r="2">
      <x:c r="A2" s="17"/>
      <x:c r="B2" s="17"/>
      <x:c r="C2" s="17"/>
      <x:c r="D2" s="17"/>
    </x:row>
    <x:row r="3" ht="30" customHeight="1">
      <x:c r="A3" s="183" t="str">
        <x:v>Investment rating</x:v>
      </x:c>
      <x:c r="B3" s="183" t="str">
        <x:v>WATCH — NO BUY BAND</x:v>
      </x:c>
      <x:c r="C3" s="183" t="str">
        <x:v>Publication status</x:v>
      </x:c>
      <x:c r="D3" s="183" t="str">
        <x:v>PRIVATE WORKING RESEARCH</x:v>
      </x:c>
    </x:row>
    <x:row r="4">
      <x:c r="A4" s="17"/>
      <x:c r="B4" s="17"/>
      <x:c r="C4" s="17"/>
      <x:c r="D4" s="17"/>
    </x:row>
    <x:row r="5" ht="28" customHeight="1">
      <x:c r="A5" s="184" t="str">
        <x:v>Evidence gate</x:v>
      </x:c>
      <x:c r="B5" s="184" t="str">
        <x:v>Assessment</x:v>
      </x:c>
      <x:c r="C5" s="184" t="str">
        <x:v>Decision impact</x:v>
      </x:c>
      <x:c r="D5" s="184" t="str">
        <x:v>Action to close</x:v>
      </x:c>
    </x:row>
    <x:row r="6">
      <x:c r="A6" s="17" t="str">
        <x:v>Oct16–17 HYPE/USDC fills</x:v>
      </x:c>
      <x:c r="B6" s="17" t="str">
        <x:v>INDEPENDENT ARCHIVE REPLAY</x:v>
      </x:c>
      <x:c r="C6" s="17" t="str">
        <x:v>Executed purchases established for two UTC days</x:v>
      </x:c>
      <x:c r="D6" s="17" t="str">
        <x:v>Preserve verified API hashes; extend 30–90d if possible</x:v>
      </x:c>
    </x:row>
    <x:row r="7">
      <x:c r="A7" s="17" t="str">
        <x:v>Oct16–17 KNTQ sends</x:v>
      </x:c>
      <x:c r="B7" s="17" t="str">
        <x:v>INDEPENDENT ARCHIVE REPLAY</x:v>
      </x:c>
      <x:c r="C7" s="17" t="str">
        <x:v>No USDC transfers observed in this endpoint/window</x:v>
      </x:c>
      <x:c r="D7" s="17" t="str">
        <x:v>Trace wallet sender and origin of KNTQ</x:v>
      </x:c>
    </x:row>
    <x:row r="8">
      <x:c r="A8" s="17" t="str">
        <x:v>AQAv2 first USDC payment</x:v>
      </x:c>
      <x:c r="B8" s="17" t="str">
        <x:v>DOCUMENTED, NOT API REPLAYED</x:v>
      </x:c>
      <x:c r="C8" s="17" t="str">
        <x:v>October 4 precedes our October16–17 funding window</x:v>
      </x:c>
      <x:c r="D8" s="17" t="str">
        <x:v>Run paired October3–5 capture</x:v>
      </x:c>
    </x:row>
    <x:row r="9">
      <x:c r="A9" s="17" t="str">
        <x:v>Kinetiq KNTQ source classification</x:v>
      </x:c>
      <x:c r="B9" s="17" t="str">
        <x:v>PRIMARY DOC CLARIFICATION</x:v>
      </x:c>
      <x:c r="C9" s="17" t="str">
        <x:v>Direct token fees and market buybacks are distinct channels</x:v>
      </x:c>
      <x:c r="D9" s="17" t="str">
        <x:v>Trace sender and previous market fills</x:v>
      </x:c>
    </x:row>
    <x:row r="10">
      <x:c r="A10" s="17" t="str">
        <x:v>Trading-fee to AF source bridge</x:v>
      </x:c>
      <x:c r="B10" s="17" t="str">
        <x:v>MISSING EVIDENCE</x:v>
      </x:c>
      <x:c r="C10" s="17" t="str">
        <x:v>Cannot attribute a given HYPE fill to exact earned fees</x:v>
      </x:c>
      <x:c r="D10" s="17" t="str">
        <x:v>Find validated L1 fee allocation records</x:v>
      </x:c>
    </x:row>
    <x:row r="11">
      <x:c r="A11" s="17" t="str">
        <x:v>AQAv2-to-HYPE execution bridge</x:v>
      </x:c>
      <x:c r="B11" s="17" t="str">
        <x:v>MISSING EVIDENCE</x:v>
      </x:c>
      <x:c r="C11" s="17" t="str">
        <x:v>Receipt of USDC is not proof of purchases funded by it</x:v>
      </x:c>
      <x:c r="D11" s="17" t="str">
        <x:v>Matched running USDC balances + HYPE fills</x:v>
      </x:c>
    </x:row>
    <x:row r="12">
      <x:c r="A12" s="17" t="str">
        <x:v>HIP-3 fee realization</x:v>
      </x:c>
      <x:c r="B12" s="17" t="str">
        <x:v>UNRESOLVED</x:v>
      </x:c>
      <x:c r="C12" s="17" t="str">
        <x:v>Volume and revenue can decouple under 90%+ growth discounts</x:v>
      </x:c>
      <x:c r="D12" s="17" t="str">
        <x:v>Measure effective take rate per market</x:v>
      </x:c>
    </x:row>
    <x:row r="13">
      <x:c r="A13" s="17" t="str">
        <x:v>Future saleable HYPE supply</x:v>
      </x:c>
      <x:c r="B13" s="17" t="str">
        <x:v>UNRESOLVED</x:v>
      </x:c>
      <x:c r="C13" s="17" t="str">
        <x:v>Cannot validate valuation denominator or net dilution</x:v>
      </x:c>
      <x:c r="D13" s="17" t="str">
        <x:v>Matched-time claimed, vesting, restaking, OTC analysis</x:v>
      </x:c>
    </x:row>
    <x:row r="14">
      <x:c r="A14" s="17" t="str">
        <x:v>Investment decision</x:v>
      </x:c>
      <x:c r="B14" s="17" t="str">
        <x:v>WATCH</x:v>
      </x:c>
      <x:c r="C14" s="17" t="str">
        <x:v>No buy range is defensible from this evidence alone</x:v>
      </x:c>
      <x:c r="D14" s="17" t="str">
        <x:v>Maintain private working status</x:v>
      </x:c>
    </x:row>
    <x:row r="15">
      <x:c r="A15" s="17"/>
      <x:c r="B15" s="17"/>
      <x:c r="C15" s="17"/>
      <x:c r="D15" s="17"/>
    </x:row>
    <x:row r="16" ht="30" customHeight="1">
      <x:c r="A16" s="185" t="str">
        <x:v>PRIMARY TAKEAWAY</x:v>
      </x:c>
      <x:c r="B16" s="185" t="str">
        <x:v>Oct 4 AQAv2 settlement is outside Oct16–17 ledger.</x:v>
      </x:c>
      <x:c r="C16" s="185" t="str">
        <x:v>Do not double-count reserve yield.</x:v>
      </x:c>
      <x:c r="D16" s="185" t="str">
        <x:v>Do not interpret KNTQ as HYPE purchases.</x:v>
      </x:c>
    </x:row>
    <x:row r="17">
      <x:c r="A17" s="17"/>
      <x:c r="B17" s="17"/>
      <x:c r="C17" s="17"/>
      <x:c r="D17" s="17"/>
    </x:row>
    <x:row r="18">
      <x:c r="A18" s="17" t="str">
        <x:v>Official source</x:v>
      </x:c>
      <x:c r="B18" s="17" t="str">
        <x:v>https://hyperliquid.gitbook.io/hyperliquid-docs/hypercore/aligned-quote-assets</x:v>
      </x:c>
      <x:c r="C18" s="17" t="str"/>
      <x:c r="D18" s="17" t="str"/>
    </x:row>
    <x:row r="19">
      <x:c r="A19" s="17" t="str">
        <x:v>Official source</x:v>
      </x:c>
      <x:c r="B19" s="17" t="str">
        <x:v>https://kinetiq.xyz/docs/kntq</x:v>
      </x:c>
      <x:c r="C19" s="17" t="str"/>
      <x:c r="D19" s="17" t="str"/>
    </x:row>
  </x:sheetData>
  <x:mergeCells>
    <x:mergeCell ref="A1:G1"/>
  </x:mergeCells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1" hidden="0" customWidth="1"/>
    <x:col min="2" max="2" width="34" hidden="0" customWidth="1"/>
    <x:col min="3" max="3" width="25" hidden="0" customWidth="1"/>
    <x:col min="4" max="4" width="31" hidden="0" customWidth="1"/>
    <x:col min="5" max="5" width="30" hidden="0" customWidth="1"/>
    <x:col min="6" max="6" width="40" hidden="0" customWidth="1"/>
    <x:col min="7" max="7" width="58" hidden="0" customWidth="1"/>
    <x:col min="8" max="8" width="83" hidden="0" customWidth="1"/>
  </x:cols>
  <x:sheetData>
    <x:row r="1" ht="39" customHeight="1">
      <x:c r="A1" s="176" t="str">
        <x:v>HYPE v1.1 | AQAv2 — CASH PAYMENT VS EXECUTED PURCHASES</x:v>
      </x:c>
      <x:c r="B1" s="176"/>
      <x:c r="C1" s="176"/>
      <x:c r="D1" s="176"/>
      <x:c r="E1" s="176"/>
      <x:c r="F1" s="176"/>
      <x:c r="G1" s="176"/>
      <x:c r="H1" s="176"/>
    </x:row>
    <x:row r="2">
      <x:c r="A2" s="17"/>
      <x:c r="B2" s="17"/>
      <x:c r="C2" s="17"/>
      <x:c r="D2" s="17"/>
      <x:c r="E2" s="17"/>
      <x:c r="F2" s="17"/>
      <x:c r="G2" s="17"/>
      <x:c r="H2" s="17"/>
    </x:row>
    <x:row r="3" ht="28" customHeight="1">
      <x:c r="A3" s="184" t="str">
        <x:v>UTC date</x:v>
      </x:c>
      <x:c r="B3" s="184" t="str">
        <x:v>Event / stage</x:v>
      </x:c>
      <x:c r="C3" s="184" t="str">
        <x:v>Amount USDC (M)</x:v>
      </x:c>
      <x:c r="D3" s="184" t="str">
        <x:v>From</x:v>
      </x:c>
      <x:c r="E3" s="184" t="str">
        <x:v>To</x:v>
      </x:c>
      <x:c r="F3" s="184" t="str">
        <x:v>Evidence status</x:v>
      </x:c>
      <x:c r="G3" s="184" t="str">
        <x:v>Economic treatment</x:v>
      </x:c>
      <x:c r="H3" s="184" t="str">
        <x:v>Source URL</x:v>
      </x:c>
    </x:row>
    <x:row r="4">
      <x:c r="A4" s="17" t="str">
        <x:v>2026-10-03</x:v>
      </x:c>
      <x:c r="B4" s="17" t="str">
        <x:v>Reported yield receipt</x:v>
      </x:c>
      <x:c r="C4" s="187" t="n">
        <x:v>14.58077721</x:v>
      </x:c>
      <x:c r="D4" s="17" t="str">
        <x:v>External payer</x:v>
      </x:c>
      <x:c r="E4" s="17" t="str">
        <x:v>USDC system interest</x:v>
      </x:c>
      <x:c r="F4" s="17" t="str">
        <x:v>SECONDARY REPORT; NOT API REPLAYED</x:v>
      </x:c>
      <x:c r="G4" s="17" t="str">
        <x:v>Reserve income collected; NOT yet HYPE purchased</x:v>
      </x:c>
      <x:c r="H4" s="17" t="str">
        <x:v>https://financefeeds.com/usdc-reserve-yield-starts-funding-hype-buybacks-as-hyperliquid-receives-first-14-58m-payment/</x:v>
      </x:c>
    </x:row>
    <x:row r="5">
      <x:c r="A5" s="17" t="str">
        <x:v>2026-10-04</x:v>
      </x:c>
      <x:c r="B5" s="17" t="str">
        <x:v>Reported system-to-fund payment</x:v>
      </x:c>
      <x:c r="C5" s="187" t="n">
        <x:v>14.58077469</x:v>
      </x:c>
      <x:c r="D5" s="17" t="str">
        <x:v>0x5000...0000</x:v>
      </x:c>
      <x:c r="E5" s="17" t="str">
        <x:v>0xfefe...fefe</x:v>
      </x:c>
      <x:c r="F5" s="17" t="str">
        <x:v>BLOCKWORKS ROUND; PRECISE FIGURE SECONDARY</x:v>
      </x:c>
      <x:c r="G5" s="17" t="str">
        <x:v>Funding reaches AF; trade attribution NOT established</x:v>
      </x:c>
      <x:c r="H5" s="17" t="str">
        <x:v>https://blockworks.com/token-transparency/filing/hyperliquid</x:v>
      </x:c>
    </x:row>
    <x:row r="6">
      <x:c r="A6" s="17" t="str">
        <x:v>2026-10-16/17</x:v>
      </x:c>
      <x:c r="B6" s="17" t="str">
        <x:v>Verified HYPE spot purchases</x:v>
      </x:c>
      <x:c r="C6" s="188" t="n">
        <x:v>2.60925635847</x:v>
      </x:c>
      <x:c r="D6" s="17" t="str">
        <x:v>AF spot execution</x:v>
      </x:c>
      <x:c r="E6" s="17" t="str">
        <x:v>HYPE/USDC spot market</x:v>
      </x:c>
      <x:c r="F6" s="17" t="str">
        <x:v>ARCHIVE REPLAY VERIFIED</x:v>
      </x:c>
      <x:c r="G6" s="17" t="str">
        <x:v>USDC spent, NOT proven funded by Oct04 settlement</x:v>
      </x:c>
      <x:c r="H6" s="17" t="str">
        <x:v>https://hyperliquid.gitbook.io/hyperliquid-docs/trading/fees</x:v>
      </x:c>
    </x:row>
    <x:row r="7">
      <x:c r="A7" s="17"/>
      <x:c r="B7" s="17"/>
      <x:c r="C7" s="17"/>
      <x:c r="D7" s="17"/>
      <x:c r="E7" s="17"/>
      <x:c r="F7" s="17"/>
      <x:c r="G7" s="17"/>
      <x:c r="H7" s="17"/>
    </x:row>
    <x:row r="8">
      <x:c r="A8" s="17" t="str">
        <x:v>Difference between reported Oct03/Oct04 transfers (USDC)</x:v>
      </x:c>
      <x:c r="B8" s="17" t="str"/>
      <x:c r="C8" s="189" t="n">
        <x:f>(C4-C5)*1000000</x:f>
        <x:v>2.5200000006719847</x:v>
      </x:c>
      <x:c r="D8" s="17" t="str">
        <x:v>No cause attributed</x:v>
      </x:c>
      <x:c r="E8" s="17" t="str"/>
      <x:c r="F8" s="17" t="str">
        <x:v>NOT independently replayed</x:v>
      </x:c>
      <x:c r="G8" s="17" t="str">
        <x:v>Reported transfer difference must be validated; no explanation assumed</x:v>
      </x:c>
      <x:c r="H8" s="17" t="str">
        <x:v>https://hyperliquid.gitbook.io/hyperliquid-docs/hypercore/aligned-quote-assets</x:v>
      </x:c>
    </x:row>
    <x:row r="9">
      <x:c r="A9" s="17"/>
      <x:c r="B9" s="17"/>
      <x:c r="C9" s="17"/>
      <x:c r="D9" s="17"/>
      <x:c r="E9" s="17"/>
      <x:c r="F9" s="17"/>
      <x:c r="G9" s="17"/>
      <x:c r="H9" s="17"/>
    </x:row>
    <x:row r="10">
      <x:c r="A10" s="17" t="str">
        <x:v>System interest wallet</x:v>
      </x:c>
      <x:c r="B10" s="17" t="str">
        <x:v>0x5000000000000000000000000000000000000000</x:v>
      </x:c>
      <x:c r="C10" s="17" t="str">
        <x:v>Assistance Fund wallet</x:v>
      </x:c>
      <x:c r="D10" s="17" t="str">
        <x:v>0xfefefefefefefefefefefefefefefefefefe</x:v>
      </x:c>
      <x:c r="E10" s="17"/>
      <x:c r="F10" s="17"/>
      <x:c r="G10" s="17"/>
      <x:c r="H10" s="17"/>
    </x:row>
    <x:row r="11">
      <x:c r="A11" s="17"/>
      <x:c r="B11" s="17"/>
      <x:c r="C11" s="17"/>
      <x:c r="D11" s="17"/>
      <x:c r="E11" s="17"/>
      <x:c r="F11" s="17"/>
      <x:c r="G11" s="17"/>
      <x:c r="H11" s="17"/>
    </x:row>
    <x:row r="12">
      <x:c r="A12" s="17" t="str">
        <x:v>Transfer audit script status</x:v>
      </x:c>
      <x:c r="B12" s="17" t="str">
        <x:v>SELF-TEST PASSED</x:v>
      </x:c>
      <x:c r="C12" s="17" t="str">
        <x:v>Live October03–05 API fetched?</x:v>
      </x:c>
      <x:c r="D12" s="17" t="str">
        <x:v>NO</x:v>
      </x:c>
      <x:c r="E12" s="17"/>
      <x:c r="F12" s="17"/>
      <x:c r="G12" s="17"/>
      <x:c r="H12" s="17"/>
    </x:row>
    <x:row r="13">
      <x:c r="A13" s="17"/>
      <x:c r="B13" s="17"/>
      <x:c r="C13" s="17"/>
      <x:c r="D13" s="17"/>
      <x:c r="E13" s="17"/>
      <x:c r="F13" s="17"/>
      <x:c r="G13" s="17"/>
      <x:c r="H13" s="17"/>
    </x:row>
    <x:row r="14">
      <x:c r="A14" s="185" t="str">
        <x:v>Do not confuse</x:v>
      </x:c>
      <x:c r="B14" s="185" t="str">
        <x:v>Accrual → USDC receipt → Assistance Fund transfer → spot HYPE buy → net token supply</x:v>
      </x:c>
      <x:c r="C14" s="185" t="str"/>
      <x:c r="D14" s="185" t="str"/>
      <x:c r="E14" s="185" t="str"/>
      <x:c r="F14" s="185" t="str"/>
      <x:c r="G14" s="185" t="str"/>
      <x:c r="H14" s="185" t="str"/>
    </x:row>
    <x:row r="15">
      <x:c r="A15" s="17"/>
      <x:c r="B15" s="17"/>
      <x:c r="C15" s="17"/>
      <x:c r="D15" s="17"/>
      <x:c r="E15" s="17"/>
      <x:c r="F15" s="17"/>
      <x:c r="G15" s="17"/>
      <x:c r="H15" s="17"/>
    </x:row>
  </x:sheetData>
  <x:mergeCells>
    <x:mergeCell ref="A1:H1"/>
  </x:mergeCells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1" hidden="0" customWidth="1"/>
    <x:col min="2" max="2" width="56" hidden="0" customWidth="1"/>
    <x:col min="3" max="3" width="41" hidden="0" customWidth="1"/>
    <x:col min="4" max="4" width="60" hidden="0" customWidth="1"/>
    <x:col min="5" max="5" width="75" hidden="0" customWidth="1"/>
  </x:cols>
  <x:sheetData>
    <x:row r="1" ht="39" customHeight="1">
      <x:c r="A1" s="176" t="str">
        <x:v>HYPE v1.1 | KNTQ FEES ≠ KNTQ BUYBACKS ≠ HYPE BUYS</x:v>
      </x:c>
      <x:c r="B1" s="176"/>
      <x:c r="C1" s="176"/>
      <x:c r="D1" s="176"/>
      <x:c r="E1" s="176"/>
      <x:c r="F1" s="176"/>
      <x:c r="G1" s="176"/>
    </x:row>
    <x:row r="2">
      <x:c r="A2" s="17"/>
      <x:c r="B2" s="17"/>
      <x:c r="C2" s="17"/>
      <x:c r="D2" s="17"/>
      <x:c r="E2" s="17"/>
    </x:row>
    <x:row r="3" ht="28" customHeight="1">
      <x:c r="A3" s="184" t="str">
        <x:v>Captured observation</x:v>
      </x:c>
      <x:c r="B3" s="184" t="str">
        <x:v>Value</x:v>
      </x:c>
      <x:c r="C3" s="184" t="str">
        <x:v>Evidence</x:v>
      </x:c>
      <x:c r="D3" s="184" t="str">
        <x:v>Interpretation</x:v>
      </x:c>
      <x:c r="E3" s="184" t="str">
        <x:v>Primary source</x:v>
      </x:c>
    </x:row>
    <x:row r="4">
      <x:c r="A4" s="17" t="str">
        <x:v>Incoming KNTQ events</x:v>
      </x:c>
      <x:c r="B4" s="17" t="n">
        <x:v>50</x:v>
      </x:c>
      <x:c r="C4" s="17" t="str">
        <x:v>Archived Oct16–17 raw nonfunding ledger</x:v>
      </x:c>
      <x:c r="D4" s="17" t="str">
        <x:v>Token movement, not documented HYPE acquisition</x:v>
      </x:c>
      <x:c r="E4" s="17" t="str">
        <x:v>https://hyperliquid.gitbook.io/hyperliquid-docs/for-developers/api/info-endpoint/perpetuals</x:v>
      </x:c>
    </x:row>
    <x:row r="5">
      <x:c r="A5" s="17" t="str">
        <x:v>KNTQ received</x:v>
      </x:c>
      <x:c r="B5" s="191" t="n">
        <x:v>31277.24059701</x:v>
      </x:c>
      <x:c r="C5" s="17" t="str">
        <x:v>Hash-and-quantity replay</x:v>
      </x:c>
      <x:c r="D5" s="17" t="str">
        <x:v>Asset in KNTQ units only</x:v>
      </x:c>
      <x:c r="E5" s="17" t="str">
        <x:v>https://kinetiq.xyz/docs/kntq</x:v>
      </x:c>
    </x:row>
    <x:row r="6">
      <x:c r="A6" s="17" t="str">
        <x:v>KNTQ reference USDC value</x:v>
      </x:c>
      <x:c r="B6" s="192" t="n">
        <x:v>9600.363087</x:v>
      </x:c>
      <x:c r="C6" s="17" t="str">
        <x:v>`usdcValue` field aggregated</x:v>
      </x:c>
      <x:c r="D6" s="17" t="str">
        <x:v>NOT USDC received or fee revenue</x:v>
      </x:c>
      <x:c r="E6" s="17" t="str">
        <x:v>https://kinetiq.xyz/docs/kntq</x:v>
      </x:c>
    </x:row>
    <x:row r="7">
      <x:c r="A7" s="17" t="str">
        <x:v>Distinct external senders</x:v>
      </x:c>
      <x:c r="B7" s="17" t="n">
        <x:v>1</x:v>
      </x:c>
      <x:c r="C7" s="17" t="str">
        <x:v>Same user field across all 50 sends</x:v>
      </x:c>
      <x:c r="D7" s="17" t="str">
        <x:v>Owner not attributed</x:v>
      </x:c>
      <x:c r="E7" s="17" t="str">
        <x:v>https://kinetiq.xyz/docs/kntq</x:v>
      </x:c>
    </x:row>
    <x:row r="8">
      <x:c r="A8" s="17" t="str">
        <x:v>Observed USDC-token events</x:v>
      </x:c>
      <x:c r="B8" s="17" t="n">
        <x:v>0</x:v>
      </x:c>
      <x:c r="C8" s="17" t="str">
        <x:v>Only Oct16–17 queried wallet ledger</x:v>
      </x:c>
      <x:c r="D8" s="17" t="str">
        <x:v>Does not contradict Oct04 settlement</x:v>
      </x:c>
      <x:c r="E8" s="17" t="str">
        <x:v>https://hyperliquid.gitbook.io/hyperliquid-docs/hypercore/aligned-quote-assets</x:v>
      </x:c>
    </x:row>
    <x:row r="9">
      <x:c r="A9" s="17"/>
      <x:c r="B9" s="17"/>
      <x:c r="C9" s="17"/>
      <x:c r="D9" s="17"/>
      <x:c r="E9" s="17"/>
    </x:row>
    <x:row r="10" ht="28" customHeight="1">
      <x:c r="A10" s="184" t="str">
        <x:v>Possible token source</x:v>
      </x:c>
      <x:c r="B10" s="184" t="str">
        <x:v>Documented protocol rule</x:v>
      </x:c>
      <x:c r="C10" s="184" t="str">
        <x:v>Can 50 sends be assigned here?</x:v>
      </x:c>
      <x:c r="D10" s="184" t="str">
        <x:v>Evidence needed</x:v>
      </x:c>
      <x:c r="E10" s="184" t="str">
        <x:v>Source URL</x:v>
      </x:c>
    </x:row>
    <x:row r="11">
      <x:c r="A11" s="17" t="str">
        <x:v>KNTQ trading fee</x:v>
      </x:c>
      <x:c r="B11" s="17" t="str">
        <x:v>100% direct to AF</x:v>
      </x:c>
      <x:c r="C11" s="17" t="str">
        <x:v>NO</x:v>
      </x:c>
      <x:c r="D11" s="17" t="str">
        <x:v>Wallet source and fee accounting</x:v>
      </x:c>
      <x:c r="E11" s="17" t="str">
        <x:v>https://kinetiq.xyz/docs/kntq</x:v>
      </x:c>
    </x:row>
    <x:row r="12">
      <x:c r="A12" s="17" t="str">
        <x:v>Kinetiq protocol buyback</x:v>
      </x:c>
      <x:c r="B12" s="17" t="str">
        <x:v>70% protocol revenue to KNTQ buybacks</x:v>
      </x:c>
      <x:c r="C12" s="17" t="str">
        <x:v>NO</x:v>
      </x:c>
      <x:c r="D12" s="17" t="str">
        <x:v>Original KNTQ buy fills and sender ownership</x:v>
      </x:c>
      <x:c r="E12" s="17" t="str">
        <x:v>https://kinetiq.xyz/docs/kntq</x:v>
      </x:c>
    </x:row>
    <x:row r="13">
      <x:c r="A13" s="17" t="str">
        <x:v>Validator share buyback</x:v>
      </x:c>
      <x:c r="B13" s="17" t="str">
        <x:v>100% of Kinetiq active-set commission share to buybacks</x:v>
      </x:c>
      <x:c r="C13" s="17" t="str">
        <x:v>NO</x:v>
      </x:c>
      <x:c r="D13" s="17" t="str">
        <x:v>Validator commission and KNTQ buy executions</x:v>
      </x:c>
      <x:c r="E13" s="17" t="str">
        <x:v>https://kinetiq.xyz/docs/kntq</x:v>
      </x:c>
    </x:row>
    <x:row r="14">
      <x:c r="A14" s="17" t="str">
        <x:v>Unclassified token transfer</x:v>
      </x:c>
      <x:c r="B14" s="17" t="str">
        <x:v>Observed recipient AF and token KNTQ</x:v>
      </x:c>
      <x:c r="C14" s="17" t="str">
        <x:v>YES — only neutral description</x:v>
      </x:c>
      <x:c r="D14" s="17" t="str">
        <x:v>Identify source without attribution assumption</x:v>
      </x:c>
      <x:c r="E14" s="17" t="str">
        <x:v>https://kinetiq.xyz/docs/kntq</x:v>
      </x:c>
    </x:row>
    <x:row r="15">
      <x:c r="A15" s="17"/>
      <x:c r="B15" s="17"/>
      <x:c r="C15" s="17"/>
      <x:c r="D15" s="17"/>
      <x:c r="E15" s="17"/>
    </x:row>
    <x:row r="16">
      <x:c r="A16" s="193" t="str">
        <x:v>Document contradiction</x:v>
      </x:c>
      <x:c r="B16" s="193" t="str">
        <x:v>KNTQ landing page says staker distribution; detailed Sep16 docs say AF destination</x:v>
      </x:c>
      <x:c r="C16" s="193" t="str">
        <x:v>DOCUMENTED</x:v>
      </x:c>
      <x:c r="D16" s="193" t="str">
        <x:v>Do not assume both rules simultaneously hold</x:v>
      </x:c>
      <x:c r="E16" s="193" t="str">
        <x:v>https://kinetiq.xyz/kntq</x:v>
      </x:c>
    </x:row>
    <x:row r="17">
      <x:c r="A17" s="17"/>
      <x:c r="B17" s="17"/>
      <x:c r="C17" s="17"/>
      <x:c r="D17" s="17"/>
      <x:c r="E17" s="17"/>
    </x:row>
  </x:sheetData>
  <x:mergeCells>
    <x:mergeCell ref="A1:G1"/>
  </x:mergeCells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0" hidden="0" customWidth="1"/>
    <x:col min="2" max="2" width="22" hidden="0" customWidth="1"/>
    <x:col min="3" max="3" width="29" hidden="0" customWidth="1"/>
    <x:col min="4" max="4" width="17" hidden="0" customWidth="1"/>
    <x:col min="5" max="5" width="27" hidden="0" customWidth="1"/>
    <x:col min="6" max="6" width="29" hidden="0" customWidth="1"/>
    <x:col min="7" max="7" width="26" hidden="0" customWidth="1"/>
    <x:col min="8" max="8" width="17" hidden="0" customWidth="1"/>
    <x:col min="9" max="9" width="23" hidden="0" customWidth="1"/>
    <x:col min="10" max="10" width="28" hidden="0" customWidth="1"/>
    <x:col min="11" max="11" width="27" hidden="0" customWidth="1"/>
  </x:cols>
  <x:sheetData>
    <x:row r="1" ht="39" customHeight="1">
      <x:c r="A1" s="176" t="str">
        <x:v>HYPE v1.1 | RESERVE-YIELD SENSITIVITY — NOT INTRINSIC VALUE</x:v>
      </x:c>
      <x:c r="B1" s="176"/>
      <x:c r="C1" s="176"/>
      <x:c r="D1" s="176"/>
      <x:c r="E1" s="176"/>
      <x:c r="F1" s="176"/>
      <x:c r="G1" s="176"/>
      <x:c r="H1" s="176"/>
      <x:c r="I1" s="176"/>
      <x:c r="J1" s="176"/>
      <x:c r="K1" s="176"/>
    </x:row>
    <x:row r="2">
      <x:c r="A2" s="17"/>
      <x:c r="B2" s="17"/>
      <x:c r="C2" s="17"/>
      <x:c r="D2" s="17"/>
      <x:c r="E2" s="17"/>
      <x:c r="F2" s="17"/>
      <x:c r="G2" s="17"/>
      <x:c r="H2" s="17"/>
      <x:c r="I2" s="17"/>
      <x:c r="J2" s="17"/>
      <x:c r="K2" s="17"/>
    </x:row>
    <x:row r="3" ht="28" customHeight="1">
      <x:c r="A3" s="184" t="str">
        <x:v>Reconciled model inputs</x:v>
      </x:c>
      <x:c r="B3" s="184" t="str">
        <x:v>Value</x:v>
      </x:c>
      <x:c r="C3" s="184" t="str">
        <x:v>Data status / source</x:v>
      </x:c>
      <x:c r="D3" s="17"/>
      <x:c r="E3" s="17"/>
      <x:c r="F3" s="17"/>
      <x:c r="G3" s="17"/>
      <x:c r="H3" s="17"/>
      <x:c r="I3" s="17"/>
      <x:c r="J3" s="17"/>
      <x:c r="K3" s="17"/>
    </x:row>
    <x:row r="4">
      <x:c r="A4" s="17" t="str">
        <x:v>Historical reference price USD</x:v>
      </x:c>
      <x:c r="B4" s="200" t="n">
        <x:f>Assumptions!B4</x:f>
        <x:v>80.24</x:v>
      </x:c>
      <x:c r="C4" s="17" t="str">
        <x:v>Historical Oct17 price reference, NOT live quote</x:v>
      </x:c>
      <x:c r="D4" s="17"/>
      <x:c r="E4" s="17"/>
      <x:c r="F4" s="17"/>
      <x:c r="G4" s="17"/>
      <x:c r="H4" s="17"/>
      <x:c r="I4" s="17"/>
      <x:c r="J4" s="17"/>
      <x:c r="K4" s="17"/>
    </x:row>
    <x:row r="5">
      <x:c r="A5" s="17" t="str">
        <x:v>Historic combined flow proxy $M/year</x:v>
      </x:c>
      <x:c r="B5" s="200" t="n">
        <x:f>Assumptions!B8</x:f>
        <x:v>714.03</x:v>
      </x:c>
      <x:c r="C5" s="17" t="str">
        <x:v>DeFiLlama combined revenue proxy Oct25–Sep26</x:v>
      </x:c>
      <x:c r="D5" s="17"/>
      <x:c r="E5" s="17"/>
      <x:c r="F5" s="17"/>
      <x:c r="G5" s="17"/>
      <x:c r="H5" s="17"/>
      <x:c r="I5" s="17"/>
      <x:c r="J5" s="17"/>
      <x:c r="K5" s="17"/>
    </x:row>
    <x:row r="6">
      <x:c r="A6" s="17" t="str">
        <x:v>Historic AQAv2 recognized $M/year</x:v>
      </x:c>
      <x:c r="B6" s="200" t="n">
        <x:f>Assumptions!B9</x:f>
        <x:v>22.16</x:v>
      </x:c>
      <x:c r="C6" s="17" t="str">
        <x:v>DeFiLlama Q3 AQAv2 reserve yield recognized</x:v>
      </x:c>
      <x:c r="D6" s="17"/>
      <x:c r="E6" s="17"/>
      <x:c r="F6" s="17"/>
      <x:c r="G6" s="17"/>
      <x:c r="H6" s="17"/>
      <x:c r="I6" s="17"/>
      <x:c r="J6" s="17"/>
      <x:c r="K6" s="17"/>
    </x:row>
    <x:row r="7">
      <x:c r="A7" s="17" t="str">
        <x:v>Derived nonreserve flow $M/year</x:v>
      </x:c>
      <x:c r="B7" s="189" t="n">
        <x:f>B5-B6</x:f>
        <x:v>691.87</x:v>
      </x:c>
      <x:c r="C7" s="17" t="str">
        <x:v>Historical combined minus recognized AQAv2</x:v>
      </x:c>
      <x:c r="D7" s="17"/>
      <x:c r="E7" s="17"/>
      <x:c r="F7" s="17"/>
      <x:c r="G7" s="17"/>
      <x:c r="H7" s="17"/>
      <x:c r="I7" s="17"/>
      <x:c r="J7" s="17"/>
      <x:c r="K7" s="17"/>
    </x:row>
    <x:row r="8">
      <x:c r="A8" s="17" t="str">
        <x:v>Default reserve revenue share</x:v>
      </x:c>
      <x:c r="B8" s="201" t="n">
        <x:v>0.9</x:v>
      </x:c>
      <x:c r="C8" s="17" t="str">
        <x:v>AQAv2 illustrative share of COST-ADJUSTED eligible yield</x:v>
      </x:c>
      <x:c r="D8" s="17"/>
      <x:c r="E8" s="17"/>
      <x:c r="F8" s="17"/>
      <x:c r="G8" s="17"/>
      <x:c r="H8" s="17"/>
      <x:c r="I8" s="17"/>
      <x:c r="J8" s="17"/>
      <x:c r="K8" s="17"/>
    </x:row>
    <x:row r="9">
      <x:c r="A9" s="17" t="str">
        <x:v>Default flow multiple</x:v>
      </x:c>
      <x:c r="B9" s="200" t="n">
        <x:f>Assumptions!B11</x:f>
        <x:v>25</x:v>
      </x:c>
      <x:c r="C9" s="17" t="str">
        <x:v>Hypothetical x, NOT a stock P/E</x:v>
      </x:c>
      <x:c r="D9" s="17"/>
      <x:c r="E9" s="17"/>
      <x:c r="F9" s="17"/>
      <x:c r="G9" s="17"/>
      <x:c r="H9" s="17"/>
      <x:c r="I9" s="17"/>
      <x:c r="J9" s="17"/>
      <x:c r="K9" s="17"/>
    </x:row>
    <x:row r="10">
      <x:c r="A10" s="17" t="str">
        <x:v>Default future float, HYPE million</x:v>
      </x:c>
      <x:c r="B10" s="200" t="n">
        <x:f>Assumptions!B12</x:f>
        <x:v>300</x:v>
      </x:c>
      <x:c r="C10" s="17" t="str">
        <x:v>Illustrative, not a wallet-verified forecast</x:v>
      </x:c>
      <x:c r="D10" s="17"/>
      <x:c r="E10" s="17"/>
      <x:c r="F10" s="17"/>
      <x:c r="G10" s="17"/>
      <x:c r="H10" s="17"/>
      <x:c r="I10" s="17"/>
      <x:c r="J10" s="17"/>
      <x:c r="K10" s="17"/>
    </x:row>
    <x:row r="11">
      <x:c r="A11" s="17" t="str">
        <x:v>Required yearly flow at reference USD $M</x:v>
      </x:c>
      <x:c r="B11" s="189" t="n">
        <x:f>B4*B10/B9</x:f>
        <x:v>962.88</x:v>
      </x:c>
      <x:c r="C11" s="17" t="str">
        <x:v>Reference price × future float / assumed multiple</x:v>
      </x:c>
      <x:c r="D11" s="17"/>
      <x:c r="E11" s="17"/>
      <x:c r="F11" s="17"/>
      <x:c r="G11" s="17"/>
      <x:c r="H11" s="17"/>
      <x:c r="I11" s="17"/>
      <x:c r="J11" s="17"/>
      <x:c r="K11" s="17"/>
    </x:row>
    <x:row r="12">
      <x:c r="A12" s="17" t="str">
        <x:v>Additional flow above nonreserve proxy $M</x:v>
      </x:c>
      <x:c r="B12" s="189" t="n">
        <x:f>B11-B7</x:f>
        <x:v>271.01</x:v>
      </x:c>
      <x:c r="C12" s="17" t="str">
        <x:v>Reverse underwriting shortfall</x:v>
      </x:c>
      <x:c r="D12" s="17"/>
      <x:c r="E12" s="17"/>
      <x:c r="F12" s="17"/>
      <x:c r="G12" s="17"/>
      <x:c r="H12" s="17"/>
      <x:c r="I12" s="17"/>
      <x:c r="J12" s="17"/>
      <x:c r="K12" s="17"/>
    </x:row>
    <x:row r="13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7"/>
    </x:row>
    <x:row r="14" ht="28" customHeight="1">
      <x:c r="A14" s="184" t="str">
        <x:v>Scenario</x:v>
      </x:c>
      <x:c r="B14" s="184" t="str">
        <x:v>Reserves $M</x:v>
      </x:c>
      <x:c r="C14" s="184" t="str">
        <x:v>Eligible net rate</x:v>
      </x:c>
      <x:c r="D14" s="184" t="str">
        <x:v>Share</x:v>
      </x:c>
      <x:c r="E14" s="184" t="str">
        <x:v>Reserve $M/year</x:v>
      </x:c>
      <x:c r="F14" s="184" t="str">
        <x:v>Nonreserve $M/year</x:v>
      </x:c>
      <x:c r="G14" s="184" t="str">
        <x:v>Total eligible $M/y</x:v>
      </x:c>
      <x:c r="H14" s="184" t="str">
        <x:v>x Multiple</x:v>
      </x:c>
      <x:c r="I14" s="184" t="str">
        <x:v>Float HYPE M</x:v>
      </x:c>
      <x:c r="J14" s="184" t="str">
        <x:v>Illustrative $/HYPE</x:v>
      </x:c>
      <x:c r="K14" s="184" t="str">
        <x:v>Return vs reference</x:v>
      </x:c>
    </x:row>
    <x:row r="15">
      <x:c r="A15" s="17" t="str">
        <x:v>Low rate/small reserve</x:v>
      </x:c>
      <x:c r="B15" s="202" t="n">
        <x:v>3000</x:v>
      </x:c>
      <x:c r="C15" s="203" t="n">
        <x:v>0.02</x:v>
      </x:c>
      <x:c r="D15" s="26" t="n">
        <x:f>$B$8</x:f>
        <x:v>0.9</x:v>
      </x:c>
      <x:c r="E15" s="17" t="n">
        <x:f>B15*C15*D15</x:f>
        <x:v>54</x:v>
      </x:c>
      <x:c r="F15" s="17" t="n">
        <x:f>$B$7</x:f>
        <x:v>691.87</x:v>
      </x:c>
      <x:c r="G15" s="17" t="n">
        <x:f>E15+F15</x:f>
        <x:v>745.87</x:v>
      </x:c>
      <x:c r="H15" s="202" t="n">
        <x:v>25</x:v>
      </x:c>
      <x:c r="I15" s="202" t="n">
        <x:v>300</x:v>
      </x:c>
      <x:c r="J15" s="48" t="n">
        <x:f>G15*H15/I15</x:f>
        <x:v>62.155833333333334</x:v>
      </x:c>
      <x:c r="K15" s="65" t="n">
        <x:f>J15/$B$4-1</x:f>
        <x:v>-0.22537595546693245</x:v>
      </x:c>
    </x:row>
    <x:row r="16">
      <x:c r="A16" s="17" t="str">
        <x:v>Reference hypothetical</x:v>
      </x:c>
      <x:c r="B16" s="202" t="n">
        <x:v>5000</x:v>
      </x:c>
      <x:c r="C16" s="203" t="n">
        <x:v>0.03</x:v>
      </x:c>
      <x:c r="D16" s="26" t="n">
        <x:f>$B$8</x:f>
        <x:v>0.9</x:v>
      </x:c>
      <x:c r="E16" s="17" t="n">
        <x:f>B16*C16*D16</x:f>
        <x:v>135</x:v>
      </x:c>
      <x:c r="F16" s="17" t="n">
        <x:f>$B$7</x:f>
        <x:v>691.87</x:v>
      </x:c>
      <x:c r="G16" s="17" t="n">
        <x:f>E16+F16</x:f>
        <x:v>826.87</x:v>
      </x:c>
      <x:c r="H16" s="202" t="n">
        <x:v>25</x:v>
      </x:c>
      <x:c r="I16" s="202" t="n">
        <x:v>300</x:v>
      </x:c>
      <x:c r="J16" s="48" t="n">
        <x:f>G16*H16/I16</x:f>
        <x:v>68.90583333333333</x:v>
      </x:c>
      <x:c r="K16" s="65" t="n">
        <x:f>J16/$B$4-1</x:f>
        <x:v>-0.1412533233632436</x:v>
      </x:c>
    </x:row>
    <x:row r="17">
      <x:c r="A17" s="17" t="str">
        <x:v>Higher balance/rate</x:v>
      </x:c>
      <x:c r="B17" s="202" t="n">
        <x:v>7000</x:v>
      </x:c>
      <x:c r="C17" s="203" t="n">
        <x:v>0.04</x:v>
      </x:c>
      <x:c r="D17" s="26" t="n">
        <x:f>$B$8</x:f>
        <x:v>0.9</x:v>
      </x:c>
      <x:c r="E17" s="17" t="n">
        <x:f>B17*C17*D17</x:f>
        <x:v>252</x:v>
      </x:c>
      <x:c r="F17" s="17" t="n">
        <x:f>$B$7</x:f>
        <x:v>691.87</x:v>
      </x:c>
      <x:c r="G17" s="17" t="n">
        <x:f>E17+F17</x:f>
        <x:v>943.87</x:v>
      </x:c>
      <x:c r="H17" s="202" t="n">
        <x:v>25</x:v>
      </x:c>
      <x:c r="I17" s="202" t="n">
        <x:v>300</x:v>
      </x:c>
      <x:c r="J17" s="48" t="n">
        <x:f>G17*H17/I17</x:f>
        <x:v>78.65583333333333</x:v>
      </x:c>
      <x:c r="K17" s="65" t="n">
        <x:f>J17/$B$4-1</x:f>
        <x:v>-0.019742854769026152</x:v>
      </x:c>
    </x:row>
    <x:row r="18">
      <x:c r="A18" s="17" t="str">
        <x:v>Trading slump</x:v>
      </x:c>
      <x:c r="B18" s="202" t="n">
        <x:v>3000</x:v>
      </x:c>
      <x:c r="C18" s="203" t="n">
        <x:v>0.02</x:v>
      </x:c>
      <x:c r="D18" s="26" t="n">
        <x:f>$B$8</x:f>
        <x:v>0.9</x:v>
      </x:c>
      <x:c r="E18" s="17" t="n">
        <x:f>B18*C18*D18</x:f>
        <x:v>54</x:v>
      </x:c>
      <x:c r="F18" s="202" t="n">
        <x:v>450</x:v>
      </x:c>
      <x:c r="G18" s="17" t="n">
        <x:f>E18+F18</x:f>
        <x:v>504</x:v>
      </x:c>
      <x:c r="H18" s="202" t="n">
        <x:v>15</x:v>
      </x:c>
      <x:c r="I18" s="202" t="n">
        <x:v>350</x:v>
      </x:c>
      <x:c r="J18" s="48" t="n">
        <x:f>G18*H18/I18</x:f>
        <x:v>21.6</x:v>
      </x:c>
      <x:c r="K18" s="65" t="n">
        <x:f>J18/$B$4-1</x:f>
        <x:v>-0.7308075772681955</x:v>
      </x:c>
    </x:row>
    <x:row r="19">
      <x:c r="A19" s="17" t="str">
        <x:v>Trading expansion</x:v>
      </x:c>
      <x:c r="B19" s="202" t="n">
        <x:v>5000</x:v>
      </x:c>
      <x:c r="C19" s="203" t="n">
        <x:v>0.04</x:v>
      </x:c>
      <x:c r="D19" s="26" t="n">
        <x:f>$B$8</x:f>
        <x:v>0.9</x:v>
      </x:c>
      <x:c r="E19" s="17" t="n">
        <x:f>B19*C19*D19</x:f>
        <x:v>180</x:v>
      </x:c>
      <x:c r="F19" s="202" t="n">
        <x:v>1000</x:v>
      </x:c>
      <x:c r="G19" s="17" t="n">
        <x:f>E19+F19</x:f>
        <x:v>1180</x:v>
      </x:c>
      <x:c r="H19" s="202" t="n">
        <x:v>30</x:v>
      </x:c>
      <x:c r="I19" s="202" t="n">
        <x:v>280</x:v>
      </x:c>
      <x:c r="J19" s="48" t="n">
        <x:f>G19*H19/I19</x:f>
        <x:v>126.42857142857143</x:v>
      </x:c>
      <x:c r="K19" s="65" t="n">
        <x:f>J19/$B$4-1</x:f>
        <x:v>0.5756302521008405</x:v>
      </x:c>
    </x:row>
    <x:row r="20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</x:row>
    <x:row r="2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</x:row>
    <x:row r="22">
      <x:c r="A22" s="17" t="str">
        <x:v>DATA SOURCE</x:v>
      </x:c>
      <x:c r="B22" s="17" t="str">
        <x:v>Hyperliquid: https://hyperliquid.gitbook.io/hyperliquid-docs/hypercore/aligned-quote-assets</x:v>
      </x:c>
      <x:c r="C22" s="17" t="str"/>
      <x:c r="D22" s="17" t="str"/>
      <x:c r="E22" s="17"/>
      <x:c r="F22" s="17"/>
      <x:c r="G22" s="17"/>
      <x:c r="H22" s="17"/>
      <x:c r="I22" s="17"/>
      <x:c r="J22" s="17"/>
      <x:c r="K22" s="17"/>
    </x:row>
    <x:row r="23">
      <x:c r="A23" s="17" t="str">
        <x:v>HISTORICAL SOURCE</x:v>
      </x:c>
      <x:c r="B23" s="17" t="str">
        <x:v>DeFiLlama: https://investors.defillama.com/protocol/hyperliquid</x:v>
      </x:c>
      <x:c r="C23" s="17" t="str"/>
      <x:c r="D23" s="17" t="str"/>
      <x:c r="E23" s="17"/>
      <x:c r="F23" s="17"/>
      <x:c r="G23" s="17"/>
      <x:c r="H23" s="17"/>
      <x:c r="I23" s="17"/>
      <x:c r="J23" s="17"/>
      <x:c r="K23" s="17"/>
    </x:row>
    <x:row r="24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</x:row>
    <x:row r="25">
      <x:c r="A25" s="185" t="str">
        <x:v>CRITICAL CAUTION</x:v>
      </x:c>
      <x:c r="B25" s="185" t="str">
        <x:v>Historical combined proxy already includes AQAv2 yield; reserve scenarios REPLACE historical $22.16M.</x:v>
      </x:c>
      <x:c r="C25" s="185" t="str"/>
      <x:c r="D25" s="185" t="str"/>
      <x:c r="E25" s="17"/>
      <x:c r="F25" s="17"/>
      <x:c r="G25" s="17"/>
      <x:c r="H25" s="17"/>
      <x:c r="I25" s="17"/>
      <x:c r="J25" s="17"/>
      <x:c r="K25" s="17"/>
    </x:row>
    <x:row r="26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</x:row>
  </x:sheetData>
  <x:mergeCells>
    <x:mergeCell ref="A1:K1"/>
  </x:mergeCells>
  <x:pageMargins left="0.7" right="0.7" top="0.75" bottom="0.75" header="0.3" footer="0.3"/>
</x:worksheet>
</file>

<file path=xl/worksheets/sheet37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38" hidden="0" customWidth="1"/>
    <x:col min="3" max="3" width="43" hidden="0" customWidth="1"/>
    <x:col min="4" max="4" width="51" hidden="0" customWidth="1"/>
    <x:col min="5" max="5" width="78" hidden="0" customWidth="1"/>
  </x:cols>
  <x:sheetData>
    <x:row r="1" ht="35" customHeight="1">
      <x:c r="A1" s="205" t="str">
        <x:v>HAYABUSA RESEARCH  |  HYPE v1.2  |  EXECUTIVE AUDIT FINDINGS</x:v>
      </x:c>
      <x:c r="B1" s="205"/>
      <x:c r="C1" s="205"/>
      <x:c r="D1" s="205"/>
      <x:c r="E1" s="205"/>
    </x:row>
    <x:row r="2">
      <x:c r="A2" s="17"/>
      <x:c r="B2" s="17"/>
      <x:c r="C2" s="17"/>
      <x:c r="D2" s="17"/>
      <x:c r="E2" s="17"/>
    </x:row>
    <x:row r="3" ht="27" customHeight="1">
      <x:c r="A3" s="210" t="str">
        <x:v>Claim</x:v>
      </x:c>
      <x:c r="B3" s="210" t="str">
        <x:v>Archive-replayed result</x:v>
      </x:c>
      <x:c r="C3" s="210" t="str">
        <x:v>Evidence status</x:v>
      </x:c>
      <x:c r="D3" s="210" t="str">
        <x:v>What remains open</x:v>
      </x:c>
      <x:c r="E3" s="210" t="str">
        <x:v>Primary source / archive</x:v>
      </x:c>
    </x:row>
    <x:row r="4">
      <x:c r="A4" s="17" t="str">
        <x:v>Oct 4 main USDC settlement</x:v>
      </x:c>
      <x:c r="B4" s="189" t="n">
        <x:v>14580774.68532028</x:v>
      </x:c>
      <x:c r="C4" s="17" t="str">
        <x:v>CLOSED — archived API reconciled</x:v>
      </x:c>
      <x:c r="D4" s="17" t="str">
        <x:v>Which HYPE fills received this funding</x:v>
      </x:c>
      <x:c r="E4" s="17" t="str">
        <x:v>HYPE_AQAv2_Oct03_05_UPLOAD_TO_HAYABUSA.zip</x:v>
      </x:c>
    </x:row>
    <x:row r="5">
      <x:c r="A5" s="17" t="str">
        <x:v>Oct 3 system-interest receipt</x:v>
      </x:c>
      <x:c r="B5" s="189" t="n">
        <x:v>14580777.21</x:v>
      </x:c>
      <x:c r="C5" s="17" t="str">
        <x:v>CLOSED — archived API reconciled</x:v>
      </x:c>
      <x:c r="D5" s="17" t="str">
        <x:v>Exact payer identity and underlying reserve basis</x:v>
      </x:c>
      <x:c r="E5" s="17" t="str">
        <x:v>HYPE_AQAv2_Oct03_05_UPLOAD_TO_HAYABUSA.zip</x:v>
      </x:c>
    </x:row>
    <x:row r="6">
      <x:c r="A6" s="17" t="str">
        <x:v>Oct 3 separate system→AF posting</x:v>
      </x:c>
      <x:c r="B6" s="189" t="n">
        <x:v>2</x:v>
      </x:c>
      <x:c r="C6" s="17" t="str">
        <x:v>CLOSED — recorded transfer</x:v>
      </x:c>
      <x:c r="D6" s="17" t="str">
        <x:v>Purpose unknown; zero hash</x:v>
      </x:c>
      <x:c r="E6" s="17" t="str">
        <x:v>HYPE_AQAv2_Oct03_05_UPLOAD_TO_HAYABUSA.zip</x:v>
      </x:c>
    </x:row>
    <x:row r="7">
      <x:c r="A7" s="17" t="str">
        <x:v>Net system wallet movement USD</x:v>
      </x:c>
      <x:c r="B7" s="189" t="n">
        <x:f>'v12 USDC Ledger'!J9</x:f>
        <x:v>0.5246797204</x:v>
      </x:c>
      <x:c r="C7" s="17" t="str">
        <x:v>CLOSED — exact Decimal replay</x:v>
      </x:c>
      <x:c r="D7" s="17" t="str">
        <x:v>Opening/closing balances not verified</x:v>
      </x:c>
      <x:c r="E7" s="17" t="str">
        <x:v>HYPE_AQAv2_v12_Audit/verification.json</x:v>
      </x:c>
    </x:row>
    <x:row r="8">
      <x:c r="A8" s="17" t="str">
        <x:v>Original wallet-level records</x:v>
      </x:c>
      <x:c r="B8" s="17" t="n">
        <x:v>79</x:v>
      </x:c>
      <x:c r="C8" s="17" t="str">
        <x:v>PASS — two independent responses</x:v>
      </x:c>
      <x:c r="D8" s="17" t="str">
        <x:v>Not every protocol-native event type included</x:v>
      </x:c>
      <x:c r="E8" s="17" t="str">
        <x:v>HYPE_AQAv2_Oct03_05_UPLOAD_TO_HAYABUSA.zip</x:v>
      </x:c>
    </x:row>
    <x:row r="9">
      <x:c r="A9" s="17" t="str">
        <x:v>Distinct records after mirror removal</x:v>
      </x:c>
      <x:c r="B9" s="17" t="n">
        <x:v>77</x:v>
      </x:c>
      <x:c r="C9" s="17" t="str">
        <x:v>PASS — full canonical event de-duplication</x:v>
      </x:c>
      <x:c r="D9" s="17" t="str">
        <x:v>Zero transaction hash cannot be used as unique ID</x:v>
      </x:c>
      <x:c r="E9" s="17" t="str">
        <x:v>HYPE_AQAv2_v12_Audit/verification.json</x:v>
      </x:c>
    </x:row>
    <x:row r="10">
      <x:c r="A10" s="17" t="str">
        <x:v>Mirrored observations removed</x:v>
      </x:c>
      <x:c r="B10" s="17" t="n">
        <x:v>2</x:v>
      </x:c>
      <x:c r="C10" s="17" t="str">
        <x:v>PASS — matched two-sided view</x:v>
      </x:c>
      <x:c r="D10" s="17" t="str">
        <x:v>Transfers must not be double-counted</x:v>
      </x:c>
      <x:c r="E10" s="17" t="str">
        <x:v>HYPE_AQAv2_v12_Audit/verification.json</x:v>
      </x:c>
    </x:row>
    <x:row r="11">
      <x:c r="A11" s="17" t="str">
        <x:v>Transfer events with zero hash</x:v>
      </x:c>
      <x:c r="B11" s="17" t="n">
        <x:v>2</x:v>
      </x:c>
      <x:c r="C11" s="17" t="str">
        <x:v>PASS — distinct events have matching wallet views</x:v>
      </x:c>
      <x:c r="D11" s="17" t="str">
        <x:v>Independent signed tx-id not available</x:v>
      </x:c>
      <x:c r="E11" s="17" t="str">
        <x:v>HYPE_AQAv2_v12_Audit/verification.json</x:v>
      </x:c>
    </x:row>
    <x:row r="12">
      <x:c r="A12" s="17" t="str">
        <x:v>Other asset transfers KNTQ</x:v>
      </x:c>
      <x:c r="B12" s="17" t="n">
        <x:v>73</x:v>
      </x:c>
      <x:c r="C12" s="17" t="str">
        <x:v>OBSERVED</x:v>
      </x:c>
      <x:c r="D12" s="17" t="str">
        <x:v>These are not HYPE burns</x:v>
      </x:c>
      <x:c r="E12" s="17" t="str">
        <x:v>HYPE_AQAv2_Oct03_05_UPLOAD_TO_HAYABUSA.zip</x:v>
      </x:c>
    </x:row>
    <x:row r="13">
      <x:c r="A13" s="17" t="str">
        <x:v>Other asset transfers LIQD</x:v>
      </x:c>
      <x:c r="B13" s="17" t="n">
        <x:v>1</x:v>
      </x:c>
      <x:c r="C13" s="17" t="str">
        <x:v>OBSERVED</x:v>
      </x:c>
      <x:c r="D13" s="17" t="str">
        <x:v>No financial attribution established</x:v>
      </x:c>
      <x:c r="E13" s="17" t="str">
        <x:v>HYPE_AQAv2_Oct03_05_UPLOAD_TO_HAYABUSA.zip</x:v>
      </x:c>
    </x:row>
    <x:row r="14">
      <x:c r="A14" s="17" t="str">
        <x:v>HYPE investment assessment</x:v>
      </x:c>
      <x:c r="B14" s="17" t="str">
        <x:v>WATCH — NO BUY BAND</x:v>
      </x:c>
      <x:c r="C14" s="17" t="str">
        <x:v>UNCHANGED</x:v>
      </x:c>
      <x:c r="D14" s="17" t="str">
        <x:v>Float, buyback funding and fee realization</x:v>
      </x:c>
      <x:c r="E14" s="17" t="str">
        <x:v>https://hyperliquid.gitbook.io/hyperliquid-docs/trading/fees</x:v>
      </x:c>
    </x:row>
    <x:row r="15">
      <x:c r="A15" s="17"/>
      <x:c r="B15" s="17"/>
      <x:c r="C15" s="17"/>
      <x:c r="D15" s="17"/>
      <x:c r="E15" s="17"/>
    </x:row>
    <x:row r="16" ht="32" customHeight="1">
      <x:c r="A16" s="211" t="str">
        <x:v>Critical rule</x:v>
      </x:c>
      <x:c r="B16" s="211" t="str">
        <x:v>Settlement credit ≠ executed HYPE purchase ≠ holder dividend</x:v>
      </x:c>
      <x:c r="C16" s="211" t="str"/>
      <x:c r="D16" s="211" t="str"/>
      <x:c r="E16" s="211" t="str">
        <x:v>https://hyperliquid.gitbook.io/hyperliquid-docs/hypercore/aligned-quote-assets</x:v>
      </x:c>
    </x:row>
    <x:row r="17">
      <x:c r="A17" s="17"/>
      <x:c r="B17" s="17"/>
      <x:c r="C17" s="17"/>
      <x:c r="D17" s="17"/>
      <x:c r="E17" s="17"/>
    </x:row>
    <x:row r="18">
      <x:c r="A18" s="17"/>
      <x:c r="B18" s="17"/>
      <x:c r="C18" s="17"/>
      <x:c r="D18" s="17"/>
      <x:c r="E18" s="17"/>
    </x:row>
  </x:sheetData>
  <x:mergeCells>
    <x:mergeCell ref="A1:E1"/>
  </x:mergeCells>
  <x:pageMargins left="0.7" right="0.7" top="0.75" bottom="0.75" header="0.3" footer="0.3"/>
</x:worksheet>
</file>

<file path=xl/worksheets/sheet38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7" hidden="0" customWidth="1"/>
    <x:col min="3" max="3" width="52" hidden="0" customWidth="1"/>
    <x:col min="4" max="4" width="52" hidden="0" customWidth="1"/>
    <x:col min="5" max="5" width="27" hidden="0" customWidth="1"/>
    <x:col min="6" max="6" width="20" hidden="0" customWidth="1"/>
    <x:col min="7" max="7" width="20" hidden="0" customWidth="1"/>
    <x:col min="8" max="8" width="72" hidden="0" customWidth="1"/>
    <x:col min="9" max="9" width="73" hidden="0" customWidth="1"/>
    <x:col min="10" max="10" width="27" hidden="0" customWidth="1"/>
    <x:col min="11" max="11" width="61" hidden="0" customWidth="1"/>
  </x:cols>
  <x:sheetData>
    <x:row r="1" ht="35" customHeight="1">
      <x:c r="A1" s="205" t="str">
        <x:v>HYPE v1.2 | Oct 3–5 2026 UTC | USDC PRIMARY RECORD REPLAY</x:v>
      </x:c>
      <x:c r="B1" s="205"/>
      <x:c r="C1" s="205"/>
      <x:c r="D1" s="205"/>
      <x:c r="E1" s="205"/>
      <x:c r="F1" s="205"/>
      <x:c r="G1" s="205"/>
      <x:c r="H1" s="205"/>
      <x:c r="I1" s="205"/>
      <x:c r="J1" s="205"/>
      <x:c r="K1" s="205"/>
    </x:row>
    <x:row r="2">
      <x:c r="A2" s="17"/>
      <x:c r="B2" s="17"/>
      <x:c r="C2" s="17"/>
      <x:c r="D2" s="17"/>
      <x:c r="E2" s="17"/>
      <x:c r="F2" s="17"/>
      <x:c r="G2" s="17"/>
      <x:c r="H2" s="17"/>
      <x:c r="I2" s="17"/>
      <x:c r="J2" s="17"/>
      <x:c r="K2" s="17"/>
    </x:row>
    <x:row r="3" ht="27" customHeight="1">
      <x:c r="A3" s="210" t="str">
        <x:v>UTC timestamp</x:v>
      </x:c>
      <x:c r="B3" s="210" t="str">
        <x:v>Movement classification</x:v>
      </x:c>
      <x:c r="C3" s="210" t="str">
        <x:v>From</x:v>
      </x:c>
      <x:c r="D3" s="210" t="str">
        <x:v>To</x:v>
      </x:c>
      <x:c r="E3" s="210" t="str">
        <x:v>Exact amount: text</x:v>
      </x:c>
      <x:c r="F3" s="210" t="str">
        <x:v>Whole USDC</x:v>
      </x:c>
      <x:c r="G3" s="210" t="str">
        <x:v>Fraction USDC</x:v>
      </x:c>
      <x:c r="H3" s="210" t="str">
        <x:v>Transaction hash</x:v>
      </x:c>
      <x:c r="I3" s="210" t="str">
        <x:v>Canonical event SHA-256</x:v>
      </x:c>
      <x:c r="J3" s="210" t="str">
        <x:v>Signed sys. Δ USDC</x:v>
      </x:c>
      <x:c r="K3" s="210" t="str">
        <x:v>Archive source</x:v>
      </x:c>
    </x:row>
    <x:row r="4">
      <x:c r="A4" s="17" t="str">
        <x:v>2026-10-03 00:00:00.106Z</x:v>
      </x:c>
      <x:c r="B4" s="17" t="str">
        <x:v>SYSTEM_TO_AF</x:v>
      </x:c>
      <x:c r="C4" s="246" t="str">
        <x:v>0x5000000000000000000000000000000000000000</x:v>
      </x:c>
      <x:c r="D4" s="246" t="str">
        <x:v>0xfefefefefefefefefefefefefefefefefefefefe</x:v>
      </x:c>
      <x:c r="E4" s="17" t="str">
        <x:v>2.0</x:v>
      </x:c>
      <x:c r="F4" s="28" t="n">
        <x:v>2</x:v>
      </x:c>
      <x:c r="G4" s="218" t="n">
        <x:v>0</x:v>
      </x:c>
      <x:c r="H4" s="17" t="str">
        <x:v>0x0000000000000000000000000000000000000000000000000000000000000000</x:v>
      </x:c>
      <x:c r="I4" s="17" t="str">
        <x:v>02bd670a120bdf064e2d2a457aa3cd6eaa924db93c6132a58bbf88ddc01edef4</x:v>
      </x:c>
      <x:c r="J4" s="142" t="n">
        <x:f>IF(B4="SYSTEM_RECEIPT",F4+G4,-(F4+G4))</x:f>
        <x:v>-2</x:v>
      </x:c>
      <x:c r="K4" s="17" t="str">
        <x:v>Original dual-account userNonFundingLedgerUpdates archive</x:v>
      </x:c>
    </x:row>
    <x:row r="5">
      <x:c r="A5" s="17" t="str">
        <x:v>2026-10-03 02:43:10.017Z</x:v>
      </x:c>
      <x:c r="B5" s="17" t="str">
        <x:v>SYSTEM_RECEIPT</x:v>
      </x:c>
      <x:c r="C5" s="246" t="str">
        <x:v>0x8536a52900b5e7b23b08d6dcc50fd5689b5e270c</x:v>
      </x:c>
      <x:c r="D5" s="246" t="str">
        <x:v>0x5000000000000000000000000000000000000000</x:v>
      </x:c>
      <x:c r="E5" s="17" t="str">
        <x:v>14580777.2100000009</x:v>
      </x:c>
      <x:c r="F5" s="28" t="n">
        <x:v>14580777</x:v>
      </x:c>
      <x:c r="G5" s="218" t="n">
        <x:v>0.2100000009</x:v>
      </x:c>
      <x:c r="H5" s="17" t="str">
        <x:v>0x4f7fde96a716741750f90445b88286020153007c421992e9f34889e9661a4e01</x:v>
      </x:c>
      <x:c r="I5" s="17" t="str">
        <x:v>84348be44353bcff64dbdce304dca0955853272a97f5c170e4d0463ea08af0f5</x:v>
      </x:c>
      <x:c r="J5" s="142" t="n">
        <x:f>IF(B5="SYSTEM_RECEIPT",F5+G5,-(F5+G5))</x:f>
        <x:v>14580777.21</x:v>
      </x:c>
      <x:c r="K5" s="17" t="str">
        <x:v>Original dual-account userNonFundingLedgerUpdates archive</x:v>
      </x:c>
    </x:row>
    <x:row r="6">
      <x:c r="A6" s="17" t="str">
        <x:v>2026-10-04 00:00:00.002Z</x:v>
      </x:c>
      <x:c r="B6" s="17" t="str">
        <x:v>SYSTEM_TO_AF</x:v>
      </x:c>
      <x:c r="C6" s="246" t="str">
        <x:v>0x5000000000000000000000000000000000000000</x:v>
      </x:c>
      <x:c r="D6" s="246" t="str">
        <x:v>0xfefefefefefefefefefefefefefefefefefefefe</x:v>
      </x:c>
      <x:c r="E6" s="17" t="str">
        <x:v>14580774.6853202805</x:v>
      </x:c>
      <x:c r="F6" s="28" t="n">
        <x:v>14580774</x:v>
      </x:c>
      <x:c r="G6" s="218" t="n">
        <x:v>0.6853202805</x:v>
      </x:c>
      <x:c r="H6" s="17" t="str">
        <x:v>0x0000000000000000000000000000000000000000000000000000000000000000</x:v>
      </x:c>
      <x:c r="I6" s="17" t="str">
        <x:v>8298d075bb4f1fd447e42b4891be8a3d2d5bfbf6b6ae91c63f669ee64bb7c1ee</x:v>
      </x:c>
      <x:c r="J6" s="142" t="n">
        <x:f>IF(B6="SYSTEM_RECEIPT",F6+G6,-(F6+G6))</x:f>
        <x:v>-14580774.68532028</x:v>
      </x:c>
      <x:c r="K6" s="17" t="str">
        <x:v>Original dual-account userNonFundingLedgerUpdates archive</x:v>
      </x:c>
    </x:row>
    <x:row r="7">
      <x:c r="A7" s="17"/>
      <x:c r="B7" s="17"/>
      <x:c r="C7" s="17"/>
      <x:c r="D7" s="17"/>
      <x:c r="E7" s="17"/>
      <x:c r="F7" s="17"/>
      <x:c r="G7" s="143"/>
      <x:c r="H7" s="17"/>
      <x:c r="I7" s="17"/>
      <x:c r="J7" s="142"/>
      <x:c r="K7" s="17"/>
    </x:row>
    <x:row r="8">
      <x:c r="A8" s="219" t="str">
        <x:v>Precision control</x:v>
      </x:c>
      <x:c r="B8" s="219" t="str">
        <x:v>Separate whole-dollar and fractional-dollar components</x:v>
      </x:c>
      <x:c r="C8" s="17"/>
      <x:c r="D8" s="17"/>
      <x:c r="E8" s="17"/>
      <x:c r="F8" s="17"/>
      <x:c r="G8" s="143"/>
      <x:c r="H8" s="17"/>
      <x:c r="I8" s="17"/>
      <x:c r="J8" s="142"/>
      <x:c r="K8" s="17"/>
    </x:row>
    <x:row r="9">
      <x:c r="A9" s="17" t="str">
        <x:v>System net delta</x:v>
      </x:c>
      <x:c r="B9" s="17"/>
      <x:c r="C9" s="17"/>
      <x:c r="D9" s="17"/>
      <x:c r="E9" s="17"/>
      <x:c r="F9" s="220" t="n">
        <x:f>F5-F4-F6</x:f>
        <x:v>1</x:v>
      </x:c>
      <x:c r="G9" s="221" t="n">
        <x:f>G5-G4-G6</x:f>
        <x:v>-0.4753202796</x:v>
      </x:c>
      <x:c r="H9" s="220"/>
      <x:c r="I9" s="220"/>
      <x:c r="J9" s="222" t="n">
        <x:f>F9+G9</x:f>
        <x:v>0.5246797204</x:v>
      </x:c>
      <x:c r="K9" s="17"/>
    </x:row>
    <x:row r="10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  <x:c r="K10" s="17"/>
    </x:row>
    <x:row r="11" ht="27" customHeight="1">
      <x:c r="A11" s="210" t="str">
        <x:v>Verification</x:v>
      </x:c>
      <x:c r="B11" s="210" t="str">
        <x:v>Result</x:v>
      </x:c>
      <x:c r="C11" s="210" t="str">
        <x:v>Interpretation</x:v>
      </x:c>
      <x:c r="D11" s="17"/>
      <x:c r="E11" s="17"/>
      <x:c r="F11" s="17"/>
      <x:c r="G11" s="17"/>
      <x:c r="H11" s="17"/>
      <x:c r="I11" s="17"/>
      <x:c r="J11" s="17"/>
      <x:c r="K11" s="17"/>
    </x:row>
    <x:row r="12">
      <x:c r="A12" s="17" t="str">
        <x:v>Total AF payments</x:v>
      </x:c>
      <x:c r="B12" s="189" t="n">
        <x:f>F4+G4+F6+G6</x:f>
        <x:v>14580776.68532028</x:v>
      </x:c>
      <x:c r="C12" s="17" t="str">
        <x:v>Main payment plus separate $2 movement</x:v>
      </x:c>
      <x:c r="D12" s="17"/>
      <x:c r="E12" s="17"/>
      <x:c r="F12" s="17"/>
      <x:c r="G12" s="17"/>
      <x:c r="H12" s="17"/>
      <x:c r="I12" s="17"/>
      <x:c r="J12" s="17"/>
      <x:c r="K12" s="17"/>
    </x:row>
    <x:row r="13">
      <x:c r="A13" s="17" t="str">
        <x:v>Main payment only</x:v>
      </x:c>
      <x:c r="B13" s="189" t="n">
        <x:f>F6+G6</x:f>
        <x:v>14580774.68532028</x:v>
      </x:c>
      <x:c r="C13" s="17" t="str">
        <x:v>Use this for the dated October 4 settlement</x:v>
      </x:c>
      <x:c r="D13" s="17"/>
      <x:c r="E13" s="17"/>
      <x:c r="F13" s="17"/>
      <x:c r="G13" s="17"/>
      <x:c r="H13" s="17"/>
      <x:c r="I13" s="17"/>
      <x:c r="J13" s="17"/>
      <x:c r="K13" s="17"/>
    </x:row>
    <x:row r="14">
      <x:c r="A14" s="17" t="str">
        <x:v>Interest account upstream received</x:v>
      </x:c>
      <x:c r="B14" s="189" t="n">
        <x:f>F5+G5</x:f>
        <x:v>14580777.21</x:v>
      </x:c>
      <x:c r="C14" s="17" t="str">
        <x:v>Economic rate provenance not established</x:v>
      </x:c>
      <x:c r="D14" s="17"/>
      <x:c r="E14" s="17"/>
      <x:c r="F14" s="17"/>
      <x:c r="G14" s="17"/>
      <x:c r="H14" s="17"/>
      <x:c r="I14" s="17"/>
      <x:c r="J14" s="17"/>
      <x:c r="K14" s="17"/>
    </x:row>
    <x:row r="15">
      <x:c r="A15" s="17" t="str">
        <x:v>Zero-hash records</x:v>
      </x:c>
      <x:c r="B15" s="17" t="n">
        <x:v>2</x:v>
      </x:c>
      <x:c r="C15" s="17" t="str">
        <x:v>Distinct canonical events, despite same tx hash</x:v>
      </x:c>
      <x:c r="D15" s="17"/>
      <x:c r="E15" s="17"/>
      <x:c r="F15" s="17"/>
      <x:c r="G15" s="17"/>
      <x:c r="H15" s="17"/>
      <x:c r="I15" s="17"/>
      <x:c r="J15" s="17"/>
      <x:c r="K15" s="17"/>
    </x:row>
    <x:row r="16">
      <x:c r="A16" s="17" t="str">
        <x:v>Audit status</x:v>
      </x:c>
      <x:c r="B16" s="17" t="str">
        <x:v>REPLAYED / VALIDATED</x:v>
      </x:c>
      <x:c r="C16" s="17" t="str">
        <x:v>Saved endpoint data, NOT signed onchain attestation</x:v>
      </x:c>
      <x:c r="D16" s="17"/>
      <x:c r="E16" s="17"/>
      <x:c r="F16" s="17"/>
      <x:c r="G16" s="17"/>
      <x:c r="H16" s="17"/>
      <x:c r="I16" s="17"/>
      <x:c r="J16" s="17"/>
      <x:c r="K16" s="17"/>
    </x:row>
    <x:row r="17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  <x:c r="K17" s="17"/>
    </x:row>
    <x:row r="18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</x:row>
    <x:row r="19">
      <x:c r="A19" s="17" t="str">
        <x:v>Public docs</x:v>
      </x:c>
      <x:c r="B19" s="17" t="str">
        <x:v>https://hyperliquid.gitbook.io/hyperliquid-docs/hypercore/aligned-quote-assets</x:v>
      </x:c>
      <x:c r="C19" s="17" t="str">
        <x:v>AQA 30-day accrual and settlement lag</x:v>
      </x:c>
      <x:c r="D19" s="17"/>
      <x:c r="E19" s="17"/>
      <x:c r="F19" s="17"/>
      <x:c r="G19" s="17"/>
      <x:c r="H19" s="17"/>
      <x:c r="I19" s="17"/>
      <x:c r="J19" s="17"/>
      <x:c r="K19" s="17"/>
    </x:row>
    <x:row r="20">
      <x:c r="A20" s="17" t="str">
        <x:v>API docs</x:v>
      </x:c>
      <x:c r="B20" s="17" t="str">
        <x:v>https://hyperliquid.gitbook.io/hyperliquid-docs/for-developers/api/info-endpoint/perpetuals</x:v>
      </x:c>
      <x:c r="C20" s="17" t="str">
        <x:v>Ledger API category and scope</x:v>
      </x:c>
      <x:c r="D20" s="17"/>
      <x:c r="E20" s="17"/>
      <x:c r="F20" s="17"/>
      <x:c r="G20" s="17"/>
      <x:c r="H20" s="17"/>
      <x:c r="I20" s="17"/>
      <x:c r="J20" s="17"/>
      <x:c r="K20" s="17"/>
    </x:row>
    <x:row r="2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</x:row>
  </x:sheetData>
  <x:mergeCells>
    <x:mergeCell ref="A1:K1"/>
  </x:mergeCells>
  <x:pageMargins left="0.7" right="0.7" top="0.75" bottom="0.75" header="0.3" footer="0.3"/>
</x:worksheet>
</file>

<file path=xl/worksheets/sheet39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8" hidden="0" customWidth="1"/>
    <x:col min="2" max="2" width="35" hidden="0" customWidth="1"/>
    <x:col min="3" max="3" width="65" hidden="0" customWidth="1"/>
    <x:col min="4" max="4" width="24" hidden="0" customWidth="1"/>
    <x:col min="5" max="5" width="23" hidden="0" customWidth="1"/>
    <x:col min="6" max="6" width="31" hidden="0" customWidth="1"/>
    <x:col min="7" max="7" width="27" hidden="0" customWidth="1"/>
  </x:cols>
  <x:sheetData>
    <x:row r="1" ht="35" customHeight="1">
      <x:c r="A1" s="205" t="str">
        <x:v>HYPE v1.2 | RESERVE SETTLEMENT / VALUATION HURDLE — SCENARIOS ONLY</x:v>
      </x:c>
      <x:c r="B1" s="205"/>
      <x:c r="C1" s="205"/>
      <x:c r="D1" s="205"/>
      <x:c r="E1" s="205"/>
      <x:c r="F1" s="205"/>
      <x:c r="G1" s="205"/>
      <x:c r="H1" s="205"/>
    </x:row>
    <x:row r="2">
      <x:c r="A2" s="17"/>
      <x:c r="B2" s="17"/>
      <x:c r="C2" s="17"/>
      <x:c r="D2" s="17"/>
      <x:c r="E2" s="17"/>
      <x:c r="F2" s="17"/>
      <x:c r="G2" s="17"/>
    </x:row>
    <x:row r="3" ht="27" customHeight="1">
      <x:c r="A3" s="210" t="str">
        <x:v>Dated input / assumption</x:v>
      </x:c>
      <x:c r="B3" s="210" t="str">
        <x:v>Value</x:v>
      </x:c>
      <x:c r="C3" s="210" t="str">
        <x:v>Definition / citation</x:v>
      </x:c>
      <x:c r="D3" s="17"/>
      <x:c r="E3" s="17"/>
      <x:c r="F3" s="17"/>
      <x:c r="G3" s="17"/>
    </x:row>
    <x:row r="4">
      <x:c r="A4" s="17" t="str">
        <x:v>Historical HYPE reference price ($)</x:v>
      </x:c>
      <x:c r="B4" s="117" t="n">
        <x:f>Assumptions!B4</x:f>
        <x:v>80.24</x:v>
      </x:c>
      <x:c r="C4" s="17" t="str">
        <x:v>Oct 17 reference, NOT live quote</x:v>
      </x:c>
      <x:c r="D4" s="17"/>
      <x:c r="E4" s="17"/>
      <x:c r="F4" s="17"/>
      <x:c r="G4" s="17"/>
    </x:row>
    <x:row r="5">
      <x:c r="A5" s="17" t="str">
        <x:v>Historical combined flow proxy ($M/y)</x:v>
      </x:c>
      <x:c r="B5" s="117" t="n">
        <x:f>Assumptions!B8</x:f>
        <x:v>714.03</x:v>
      </x:c>
      <x:c r="C5" s="17" t="str">
        <x:v>Oct 2025–Sep 2026; includes AQAv2</x:v>
      </x:c>
      <x:c r="D5" s="17"/>
      <x:c r="E5" s="17"/>
      <x:c r="F5" s="17"/>
      <x:c r="G5" s="17"/>
    </x:row>
    <x:row r="6">
      <x:c r="A6" s="17" t="str">
        <x:v>Historical AQAv2 recognized ($M/y)</x:v>
      </x:c>
      <x:c r="B6" s="117" t="n">
        <x:f>Assumptions!B9</x:f>
        <x:v>22.16</x:v>
      </x:c>
      <x:c r="C6" s="17" t="str">
        <x:v>Q3 recognized, not same as October payment</x:v>
      </x:c>
      <x:c r="D6" s="17"/>
      <x:c r="E6" s="17"/>
      <x:c r="F6" s="17"/>
      <x:c r="G6" s="17"/>
    </x:row>
    <x:row r="7">
      <x:c r="A7" s="17" t="str">
        <x:v>Nonreserve historical proxy ($M/y)</x:v>
      </x:c>
      <x:c r="B7" s="117" t="n">
        <x:f>B5-B6</x:f>
        <x:v>691.87</x:v>
      </x:c>
      <x:c r="C7" s="17" t="str">
        <x:v>Combined minus AQAv2 recognized</x:v>
      </x:c>
      <x:c r="D7" s="17"/>
      <x:c r="E7" s="17"/>
      <x:c r="F7" s="17"/>
      <x:c r="G7" s="17"/>
    </x:row>
    <x:row r="8">
      <x:c r="A8" s="17" t="str">
        <x:v>Assumed multiple (× flow)</x:v>
      </x:c>
      <x:c r="B8" s="117" t="n">
        <x:f>Assumptions!B11</x:f>
        <x:v>25</x:v>
      </x:c>
      <x:c r="C8" s="17" t="str">
        <x:v>Scenario assumption, not equity P/E</x:v>
      </x:c>
      <x:c r="D8" s="17"/>
      <x:c r="E8" s="17"/>
      <x:c r="F8" s="17"/>
      <x:c r="G8" s="17"/>
    </x:row>
    <x:row r="9">
      <x:c r="A9" s="17" t="str">
        <x:v>Future economically saleable float (M HYPE)</x:v>
      </x:c>
      <x:c r="B9" s="117" t="n">
        <x:f>Assumptions!B12</x:f>
        <x:v>300</x:v>
      </x:c>
      <x:c r="C9" s="17" t="str">
        <x:v>Not wallet-verified</x:v>
      </x:c>
      <x:c r="D9" s="17"/>
      <x:c r="E9" s="17"/>
      <x:c r="F9" s="17"/>
      <x:c r="G9" s="17"/>
    </x:row>
    <x:row r="10">
      <x:c r="A10" s="17" t="str">
        <x:v>Verified main AQAv2 payment ($M)</x:v>
      </x:c>
      <x:c r="B10" s="117" t="n">
        <x:f>'v12 USDC Ledger'!B13/1000000</x:f>
        <x:v>14.58077468532028</x:v>
      </x:c>
      <x:c r="C10" s="17" t="str">
        <x:v>Oct4 main, divided by 1 million</x:v>
      </x:c>
      <x:c r="D10" s="17"/>
      <x:c r="E10" s="17"/>
      <x:c r="F10" s="17"/>
      <x:c r="G10" s="17"/>
    </x:row>
    <x:row r="11">
      <x:c r="A11" s="17" t="str">
        <x:v>Assumed similar payments per year</x:v>
      </x:c>
      <x:c r="B11" s="225" t="n">
        <x:v>12</x:v>
      </x:c>
      <x:c r="C11" s="17" t="str">
        <x:v>Editable hypothetical; no established repeatability</x:v>
      </x:c>
      <x:c r="D11" s="17"/>
      <x:c r="E11" s="17"/>
      <x:c r="F11" s="17"/>
      <x:c r="G11" s="17"/>
    </x:row>
    <x:row r="12">
      <x:c r="A12" s="17" t="str">
        <x:v>Hypothetical annual reserve cash ($M)</x:v>
      </x:c>
      <x:c r="B12" s="117" t="n">
        <x:f>B10*B11</x:f>
        <x:v>174.96929622384337</x:v>
      </x:c>
      <x:c r="C12" s="17" t="str">
        <x:v>Oct4 payment repeated N times</x:v>
      </x:c>
      <x:c r="D12" s="17"/>
      <x:c r="E12" s="17"/>
      <x:c r="F12" s="17"/>
      <x:c r="G12" s="17"/>
    </x:row>
    <x:row r="13">
      <x:c r="A13" s="17" t="str">
        <x:v>Flow needed to match historical ref ($M/y)</x:v>
      </x:c>
      <x:c r="B13" s="117" t="n">
        <x:f>B4*B9/B8</x:f>
        <x:v>962.88</x:v>
      </x:c>
      <x:c r="C13" s="17" t="str">
        <x:v>Historical price × float / multiple</x:v>
      </x:c>
      <x:c r="D13" s="17"/>
      <x:c r="E13" s="17"/>
      <x:c r="F13" s="17"/>
      <x:c r="G13" s="17"/>
    </x:row>
    <x:row r="14">
      <x:c r="A14" s="17" t="str">
        <x:v>Additional reserve flow required ($M/y)</x:v>
      </x:c>
      <x:c r="B14" s="117" t="n">
        <x:f>B13-B7</x:f>
        <x:v>271.01</x:v>
      </x:c>
      <x:c r="C14" s="17" t="str">
        <x:v>Hurdle minus nonreserve proxy</x:v>
      </x:c>
      <x:c r="D14" s="17"/>
      <x:c r="E14" s="17"/>
      <x:c r="F14" s="17"/>
      <x:c r="G14" s="17"/>
    </x:row>
    <x:row r="15">
      <x:c r="A15" s="17" t="str">
        <x:v>Shortfall vs 12x settlement illustration ($M)</x:v>
      </x:c>
      <x:c r="B15" s="117" t="n">
        <x:f>B14-B12</x:f>
        <x:v>96.04070377615662</x:v>
      </x:c>
      <x:c r="C15" s="17" t="str">
        <x:v>Residual forward flow hurdle</x:v>
      </x:c>
      <x:c r="D15" s="17"/>
      <x:c r="E15" s="17"/>
      <x:c r="F15" s="17"/>
      <x:c r="G15" s="17"/>
    </x:row>
    <x:row r="16">
      <x:c r="A16" s="17"/>
      <x:c r="B16" s="17"/>
      <x:c r="C16" s="17"/>
      <x:c r="D16" s="17"/>
      <x:c r="E16" s="17"/>
      <x:c r="F16" s="17"/>
      <x:c r="G16" s="17"/>
    </x:row>
    <x:row r="17" ht="27" customHeight="1">
      <x:c r="A17" s="210" t="str">
        <x:v>Case</x:v>
      </x:c>
      <x:c r="B17" s="210" t="str">
        <x:v>Nonreserve flow ($M/y)</x:v>
      </x:c>
      <x:c r="C17" s="210" t="str">
        <x:v>AQAv2 scenario ($M/y)</x:v>
      </x:c>
      <x:c r="D17" s="210" t="str">
        <x:v>Assumed multiple</x:v>
      </x:c>
      <x:c r="E17" s="210" t="str">
        <x:v>Future float (M)</x:v>
      </x:c>
      <x:c r="F17" s="210" t="str">
        <x:v>Mechanical HYPE ($)</x:v>
      </x:c>
      <x:c r="G17" s="210" t="str">
        <x:v>Return vs ref</x:v>
      </x:c>
    </x:row>
    <x:row r="18">
      <x:c r="A18" s="17" t="str">
        <x:v>Zero future yield</x:v>
      </x:c>
      <x:c r="B18" s="17" t="n">
        <x:f>$B$7</x:f>
        <x:v>691.87</x:v>
      </x:c>
      <x:c r="C18" s="17" t="n">
        <x:f>0</x:f>
        <x:v>0</x:v>
      </x:c>
      <x:c r="D18" s="17" t="n">
        <x:f>$B$8</x:f>
        <x:v>25</x:v>
      </x:c>
      <x:c r="E18" s="17" t="n">
        <x:f>$B$9</x:f>
        <x:v>300</x:v>
      </x:c>
      <x:c r="F18" s="48" t="n">
        <x:f>(B18+C18)*D18/E18</x:f>
        <x:v>57.655833333333334</x:v>
      </x:c>
      <x:c r="G18" s="65" t="n">
        <x:f>F18/$B$4-1</x:f>
        <x:v>-0.28145771020272514</x:v>
      </x:c>
    </x:row>
    <x:row r="19">
      <x:c r="A19" s="17" t="str">
        <x:v>Historical recognized yield</x:v>
      </x:c>
      <x:c r="B19" s="17" t="n">
        <x:f>$B$7</x:f>
        <x:v>691.87</x:v>
      </x:c>
      <x:c r="C19" s="17" t="n">
        <x:f>$B$6</x:f>
        <x:v>22.16</x:v>
      </x:c>
      <x:c r="D19" s="17" t="n">
        <x:f>$B$8</x:f>
        <x:v>25</x:v>
      </x:c>
      <x:c r="E19" s="17" t="n">
        <x:f>$B$9</x:f>
        <x:v>300</x:v>
      </x:c>
      <x:c r="F19" s="48" t="n">
        <x:f>(B19+C19)*D19/E19</x:f>
        <x:v>59.5025</x:v>
      </x:c>
      <x:c r="G19" s="65" t="n">
        <x:f>F19/$B$4-1</x:f>
        <x:v>-0.25844341974077767</x:v>
      </x:c>
    </x:row>
    <x:row r="20">
      <x:c r="A20" s="17" t="str">
        <x:v>First settlement repeated 12 times</x:v>
      </x:c>
      <x:c r="B20" s="17" t="n">
        <x:f>$B$7</x:f>
        <x:v>691.87</x:v>
      </x:c>
      <x:c r="C20" s="17" t="n">
        <x:f>$B$12</x:f>
        <x:v>174.96929622384337</x:v>
      </x:c>
      <x:c r="D20" s="17" t="n">
        <x:f>$B$8</x:f>
        <x:v>25</x:v>
      </x:c>
      <x:c r="E20" s="17" t="n">
        <x:f>$B$9</x:f>
        <x:v>300</x:v>
      </x:c>
      <x:c r="F20" s="48" t="n">
        <x:f>(B20+C20)*D20/E20</x:f>
        <x:v>72.23660801865361</x:v>
      </x:c>
      <x:c r="G20" s="65" t="n">
        <x:f>F20/$B$4-1</x:f>
        <x:v>-0.09974317025606161</x:v>
      </x:c>
    </x:row>
    <x:row r="21">
      <x:c r="A21" s="17" t="str">
        <x:v>Required flow to match reference</x:v>
      </x:c>
      <x:c r="B21" s="17" t="n">
        <x:f>$B$7</x:f>
        <x:v>691.87</x:v>
      </x:c>
      <x:c r="C21" s="17" t="n">
        <x:f>$B$14</x:f>
        <x:v>271.01</x:v>
      </x:c>
      <x:c r="D21" s="17" t="n">
        <x:f>$B$8</x:f>
        <x:v>25</x:v>
      </x:c>
      <x:c r="E21" s="17" t="n">
        <x:f>$B$9</x:f>
        <x:v>300</x:v>
      </x:c>
      <x:c r="F21" s="48" t="n">
        <x:f>(B21+C21)*D21/E21</x:f>
        <x:v>80.24</x:v>
      </x:c>
      <x:c r="G21" s="65" t="n">
        <x:f>F21/$B$4-1</x:f>
        <x:v>0</x:v>
      </x:c>
    </x:row>
    <x:row r="22">
      <x:c r="A22" s="17" t="str">
        <x:v>Trading down 20%, 12 payments</x:v>
      </x:c>
      <x:c r="B22" s="17" t="n">
        <x:f>$B$7*0.8</x:f>
        <x:v>553.496</x:v>
      </x:c>
      <x:c r="C22" s="17" t="n">
        <x:f>$B$12</x:f>
        <x:v>174.96929622384337</x:v>
      </x:c>
      <x:c r="D22" s="17" t="n">
        <x:f>$B$8</x:f>
        <x:v>25</x:v>
      </x:c>
      <x:c r="E22" s="17" t="n">
        <x:f>$B$9</x:f>
        <x:v>300</x:v>
      </x:c>
      <x:c r="F22" s="48" t="n">
        <x:f>(B22+C22)*D22/E22</x:f>
        <x:v>60.70544135198694</x:v>
      </x:c>
      <x:c r="G22" s="65" t="n">
        <x:f>F22/$B$4-1</x:f>
        <x:v>-0.24345162821551658</x:v>
      </x:c>
    </x:row>
    <x:row r="23">
      <x:c r="A23" s="17"/>
      <x:c r="B23" s="17"/>
      <x:c r="C23" s="17"/>
      <x:c r="D23" s="17"/>
      <x:c r="E23" s="17"/>
      <x:c r="F23" s="17"/>
      <x:c r="G23" s="17"/>
    </x:row>
    <x:row r="24" ht="35" customHeight="1">
      <x:c r="A24" s="211" t="str">
        <x:v>Accounting rule</x:v>
      </x:c>
      <x:c r="B24" s="211" t="str">
        <x:v>The $714.03M historical series already includes $22.16M AQAv2 recognition.</x:v>
      </x:c>
      <x:c r="C24" s="211" t="str">
        <x:v>Do not double-count the October settlement.</x:v>
      </x:c>
      <x:c r="D24" s="17"/>
      <x:c r="E24" s="17"/>
      <x:c r="F24" s="17"/>
      <x:c r="G24" s="17"/>
    </x:row>
    <x:row r="25">
      <x:c r="A25" s="17"/>
      <x:c r="B25" s="17"/>
      <x:c r="C25" s="17"/>
      <x:c r="D25" s="17"/>
      <x:c r="E25" s="17"/>
      <x:c r="F25" s="17"/>
      <x:c r="G25" s="17"/>
    </x:row>
    <x:row r="26">
      <x:c r="A26" s="17" t="str">
        <x:v>Protocol source</x:v>
      </x:c>
      <x:c r="B26" s="17" t="str">
        <x:v>https://hyperliquid.gitbook.io/hyperliquid-docs/hypercore/aligned-quote-assets</x:v>
      </x:c>
      <x:c r="C26" s="17" t="str">
        <x:v>30-day accrual; eight-day payment lag</x:v>
      </x:c>
      <x:c r="D26" s="17"/>
      <x:c r="E26" s="17"/>
      <x:c r="F26" s="17"/>
      <x:c r="G26" s="17"/>
    </x:row>
    <x:row r="27">
      <x:c r="A27" s="17" t="str">
        <x:v>Accounting source</x:v>
      </x:c>
      <x:c r="B27" s="17" t="str">
        <x:v>https://investors.defillama.com/protocol/hyperliquid</x:v>
      </x:c>
      <x:c r="C27" s="17" t="str">
        <x:v>Combined source; analysis brought forward from v1.1</x:v>
      </x:c>
      <x:c r="D27" s="17"/>
      <x:c r="E27" s="17"/>
      <x:c r="F27" s="17"/>
      <x:c r="G27" s="17"/>
    </x:row>
  </x:sheetData>
  <x:mergeCells>
    <x:mergeCell ref="A1:H1"/>
  </x:mergeCells>
  <x:pageMargins left="0.7" right="0.7" top="0.75" bottom="0.75" header="0.3" footer="0.3"/>
</x:worksheet>
</file>

<file path=xl/worksheets/sheet40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37" hidden="0" customWidth="1"/>
    <x:col min="2" max="2" width="40" hidden="0" customWidth="1"/>
    <x:col min="3" max="3" width="54" hidden="0" customWidth="1"/>
    <x:col min="4" max="4" width="58" hidden="0" customWidth="1"/>
    <x:col min="5" max="5" width="75" hidden="0" customWidth="1"/>
  </x:cols>
  <x:sheetData>
    <x:row r="1" ht="35" customHeight="1">
      <x:c r="A1" s="205" t="str">
        <x:v>HYPE v1.2 | EVIDENCE GATES AND PRIORITIES</x:v>
      </x:c>
      <x:c r="B1" s="205"/>
      <x:c r="C1" s="205"/>
      <x:c r="D1" s="205"/>
      <x:c r="E1" s="205"/>
      <x:c r="F1" s="205"/>
    </x:row>
    <x:row r="2">
      <x:c r="A2" s="17"/>
      <x:c r="B2" s="17"/>
      <x:c r="C2" s="17"/>
      <x:c r="D2" s="17"/>
      <x:c r="E2" s="17"/>
    </x:row>
    <x:row r="3" ht="27" customHeight="1">
      <x:c r="A3" s="210" t="str">
        <x:v>Gate</x:v>
      </x:c>
      <x:c r="B3" s="210" t="str">
        <x:v>Status at v1.2</x:v>
      </x:c>
      <x:c r="C3" s="210" t="str">
        <x:v>Decision relevance</x:v>
      </x:c>
      <x:c r="D3" s="210" t="str">
        <x:v>Next test</x:v>
      </x:c>
      <x:c r="E3" s="210" t="str">
        <x:v>Source</x:v>
      </x:c>
    </x:row>
    <x:row r="4">
      <x:c r="A4" s="17" t="str">
        <x:v>AQAv2 receipt + disbursement Oct3–4</x:v>
      </x:c>
      <x:c r="B4" s="17" t="str">
        <x:v>CLOSED — ARCHIVE REPLAY</x:v>
      </x:c>
      <x:c r="C4" s="17" t="str">
        <x:v>A cash input to AF confirmed</x:v>
      </x:c>
      <x:c r="D4" s="17" t="str">
        <x:v>Preserve archived primary data; optional external signed corroboration</x:v>
      </x:c>
      <x:c r="E4" s="17" t="str">
        <x:v>HYPE_AQAv2_Oct03_05_UPLOAD_TO_HAYABUSA.zip</x:v>
      </x:c>
    </x:row>
    <x:row r="5">
      <x:c r="A5" s="17" t="str">
        <x:v>Exact $.52 residual accounting</x:v>
      </x:c>
      <x:c r="B5" s="17" t="str">
        <x:v>OPEN / NOT MATERIAL TO THESIS</x:v>
      </x:c>
      <x:c r="C5" s="17" t="str">
        <x:v>Do not make up rationale for unknown $0.52</x:v>
      </x:c>
      <x:c r="D5" s="17" t="str">
        <x:v>Get system balance/state or protocol accounting if needed</x:v>
      </x:c>
      <x:c r="E5" s="17" t="str">
        <x:v>HYPE_AQAv2_v12_Audit/verification.json</x:v>
      </x:c>
    </x:row>
    <x:row r="6">
      <x:c r="A6" s="17" t="str">
        <x:v>Oct16–17 HYPE/USDC purchases</x:v>
      </x:c>
      <x:c r="B6" s="17" t="str">
        <x:v>CLOSED — ARCHIVE REPLAY</x:v>
      </x:c>
      <x:c r="C6" s="17" t="str">
        <x:v>Proof buybacks executed in captured period</x:v>
      </x:c>
      <x:c r="D6" s="17" t="str">
        <x:v>Do not annualize two days</x:v>
      </x:c>
      <x:c r="E6" s="17" t="str">
        <x:v>HYPE_AF_Oct17_UPLOAD_TO_HAYABUSA.zip</x:v>
      </x:c>
    </x:row>
    <x:row r="7">
      <x:c r="A7" s="17" t="str">
        <x:v>Oct04 AQAv2 settlement → later buys</x:v>
      </x:c>
      <x:c r="B7" s="17" t="str">
        <x:v>OPEN / HIGH</x:v>
      </x:c>
      <x:c r="C7" s="17" t="str">
        <x:v>Must not attribute specific executions without source tagging</x:v>
      </x:c>
      <x:c r="D7" s="17" t="str">
        <x:v>Protocol flow-of-funds / funded USDC balance bridge</x:v>
      </x:c>
      <x:c r="E7" s="17" t="str">
        <x:v>https://hyperliquid.gitbook.io/hyperliquid-docs/hypercore/aligned-quote-assets</x:v>
      </x:c>
    </x:row>
    <x:row r="8">
      <x:c r="A8" s="17" t="str">
        <x:v>30–90-day complete executed HYPE buys</x:v>
      </x:c>
      <x:c r="B8" s="17" t="str">
        <x:v>OPEN / CRITICAL</x:v>
      </x:c>
      <x:c r="C8" s="17" t="str">
        <x:v>Normalize token acquisitions</x:v>
      </x:c>
      <x:c r="D8" s="17" t="str">
        <x:v>Archival fill provider with documented completeness</x:v>
      </x:c>
      <x:c r="E8" s="17" t="str">
        <x:v>https://hyperliquid.gitbook.io/hyperliquid-docs/trading/fees</x:v>
      </x:c>
    </x:row>
    <x:row r="9">
      <x:c r="A9" s="17" t="str">
        <x:v>Contributor vested/claimed/sold supply</x:v>
      </x:c>
      <x:c r="B9" s="17" t="str">
        <x:v>OPEN / CRITICAL</x:v>
      </x:c>
      <x:c r="C9" s="17" t="str">
        <x:v>Actual economically sellable net float</x:v>
      </x:c>
      <x:c r="D9" s="17" t="str">
        <x:v>Matched wallet-level vest/claim/OTC/exchange mapping</x:v>
      </x:c>
      <x:c r="E9" s="17" t="str">
        <x:v>https://tokenomist.ai/hyperliquid</x:v>
      </x:c>
    </x:row>
    <x:row r="10">
      <x:c r="A10" s="17" t="str">
        <x:v>AQAv2 eligible reserve base and AQA rate</x:v>
      </x:c>
      <x:c r="B10" s="17" t="str">
        <x:v>OPEN / HIGH</x:v>
      </x:c>
      <x:c r="C10" s="17" t="str">
        <x:v>Reserve income sustainability</x:v>
      </x:c>
      <x:c r="D10" s="17" t="str">
        <x:v>Track balances, cost adjusted onchain reference rate</x:v>
      </x:c>
      <x:c r="E10" s="17" t="str">
        <x:v>https://hyperliquid.gitbook.io/hyperliquid-docs/hypercore/aligned-quote-assets</x:v>
      </x:c>
    </x:row>
    <x:row r="11">
      <x:c r="A11" s="17" t="str">
        <x:v>HIP-3 market realized fee take rate</x:v>
      </x:c>
      <x:c r="B11" s="17" t="str">
        <x:v>OPEN / CRITICAL</x:v>
      </x:c>
      <x:c r="C11" s="17" t="str">
        <x:v>Headline volume can misstate economics</x:v>
      </x:c>
      <x:c r="D11" s="17" t="str">
        <x:v>Builder-cohort fee $ / notional after growth discounts</x:v>
      </x:c>
      <x:c r="E11" s="17" t="str">
        <x:v>https://hyperliquid.gitbook.io/hyperliquid-docs/trading/fees</x:v>
      </x:c>
    </x:row>
    <x:row r="12">
      <x:c r="A12" s="17" t="str">
        <x:v>Investment rating</x:v>
      </x:c>
      <x:c r="B12" s="17" t="str">
        <x:v>WATCH — NO BUY BAND</x:v>
      </x:c>
      <x:c r="C12" s="17" t="str">
        <x:v>Publication not approved</x:v>
      </x:c>
      <x:c r="D12" s="17" t="str">
        <x:v>Need genuine margin of safety with matched-date float</x:v>
      </x:c>
      <x:c r="E12" s="17" t="str">
        <x:v>Hayabusa investment rules</x:v>
      </x:c>
    </x:row>
    <x:row r="13">
      <x:c r="A13" s="17"/>
      <x:c r="B13" s="17"/>
      <x:c r="C13" s="17"/>
      <x:c r="D13" s="17"/>
      <x:c r="E13" s="17"/>
    </x:row>
    <x:row r="14" ht="32" customHeight="1">
      <x:c r="A14" s="211" t="str">
        <x:v>Next research priority</x:v>
      </x:c>
      <x:c r="B14" s="211" t="str">
        <x:v>Net token supply + fee realization</x:v>
      </x:c>
      <x:c r="C14" s="211" t="str"/>
      <x:c r="D14" s="211" t="str">
        <x:v>Stop re-running October 3–4 transfer capture</x:v>
      </x:c>
      <x:c r="E14" s="211" t="str">
        <x:v>Curiosity Before Capital</x:v>
      </x:c>
    </x:row>
    <x:row r="15">
      <x:c r="A15" s="17"/>
      <x:c r="B15" s="17"/>
      <x:c r="C15" s="17"/>
      <x:c r="D15" s="17"/>
      <x:c r="E15" s="17"/>
    </x:row>
    <x:row r="16">
      <x:c r="A16" s="17"/>
      <x:c r="B16" s="17"/>
      <x:c r="C16" s="17"/>
      <x:c r="D16" s="17"/>
      <x:c r="E16" s="17"/>
    </x:row>
  </x:sheetData>
  <x:mergeCells>
    <x:mergeCell ref="A1:F1"/>
  </x:mergeCells>
  <x:pageMargins left="0.7" right="0.7" top="0.75" bottom="0.75" header="0.3" footer="0.3"/>
</x:worksheet>
</file>

<file path=xl/worksheets/sheet4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2" hidden="0" customWidth="1"/>
    <x:col min="3" max="3" width="65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3" customHeight="1">
      <x:c r="A1" s="226" t="str">
        <x:v>Hyperliquid (HYPE): v1.3 sustainable-flow test</x:v>
      </x:c>
      <x:c r="B1" s="226"/>
      <x:c r="C1" s="226"/>
      <x:c r="D1" s="226"/>
      <x:c r="E1" s="226"/>
      <x:c r="F1" s="226"/>
    </x:row>
    <x:row r="2" ht="23" customHeight="1">
      <x:c r="A2" s="226" t="str">
        <x:v>Illustrations only. WATCH; publication gates remain open.</x:v>
      </x:c>
      <x:c r="B2" s="226"/>
      <x:c r="C2" s="226"/>
      <x:c r="D2" s="226"/>
      <x:c r="E2" s="226"/>
      <x:c r="F2" s="226"/>
    </x:row>
    <x:row r="3" ht="23" customHeight="1">
      <x:c r="A3" s="226"/>
      <x:c r="B3" s="226"/>
      <x:c r="C3" s="226"/>
      <x:c r="D3" s="226"/>
      <x:c r="E3" s="226"/>
      <x:c r="F3" s="226"/>
    </x:row>
    <x:row r="4" ht="28" customHeight="1">
      <x:c r="A4" s="243" t="str">
        <x:v>Input / driver</x:v>
      </x:c>
      <x:c r="B4" s="243" t="str">
        <x:v>Value</x:v>
      </x:c>
      <x:c r="C4" s="243" t="str">
        <x:v>Provenance and interpretation</x:v>
      </x:c>
      <x:c r="D4" s="226"/>
      <x:c r="E4" s="226"/>
      <x:c r="F4" s="226"/>
    </x:row>
    <x:row r="5" ht="23" customHeight="1">
      <x:c r="A5" s="226" t="str">
        <x:v>Historical combined proxy ($M/year)</x:v>
      </x:c>
      <x:c r="B5" s="228" t="n">
        <x:f>Assumptions!B8</x:f>
        <x:v>714.03</x:v>
      </x:c>
      <x:c r="C5" s="226" t="str">
        <x:v>Carried from v1.2; historical source series not re-audited</x:v>
      </x:c>
      <x:c r="D5" s="226"/>
      <x:c r="E5" s="226"/>
      <x:c r="F5" s="226"/>
    </x:row>
    <x:row r="6" ht="23" customHeight="1">
      <x:c r="A6" s="226" t="str">
        <x:v>Historical reserve recognition ($M)</x:v>
      </x:c>
      <x:c r="B6" s="228" t="n">
        <x:f>Assumptions!B9</x:f>
        <x:v>22.16</x:v>
      </x:c>
      <x:c r="C6" s="226" t="str">
        <x:v>Already included in combined proxy; subtract before replacement</x:v>
      </x:c>
      <x:c r="D6" s="226"/>
      <x:c r="E6" s="226"/>
      <x:c r="F6" s="226"/>
    </x:row>
    <x:row r="7" ht="23" customHeight="1">
      <x:c r="A7" s="226" t="str">
        <x:v>Nonreserve normalization factor</x:v>
      </x:c>
      <x:c r="B7" s="232" t="n">
        <x:v>1</x:v>
      </x:c>
      <x:c r="C7" s="226" t="str">
        <x:v>Assumption; 1.0 retains historical level, not a forecast</x:v>
      </x:c>
      <x:c r="D7" s="226"/>
      <x:c r="E7" s="226"/>
      <x:c r="F7" s="226"/>
    </x:row>
    <x:row r="8" ht="23" customHeight="1">
      <x:c r="A8" s="226" t="str">
        <x:v>Reserve balance ($M)</x:v>
      </x:c>
      <x:c r="B8" s="234" t="n">
        <x:v>5000</x:v>
      </x:c>
      <x:c r="C8" s="226" t="str">
        <x:v>Hypothetical reserve base; not observed average eligible balance</x:v>
      </x:c>
      <x:c r="D8" s="226"/>
      <x:c r="E8" s="226"/>
      <x:c r="F8" s="226"/>
    </x:row>
    <x:row r="9" ht="23" customHeight="1">
      <x:c r="A9" s="226" t="str">
        <x:v>Cost-adjusted annual reserve rate</x:v>
      </x:c>
      <x:c r="B9" s="232" t="n">
        <x:v>0.03</x:v>
      </x:c>
      <x:c r="C9" s="226" t="str">
        <x:v>Assumption, before protocol share; not observed oracle history</x:v>
      </x:c>
      <x:c r="D9" s="226"/>
      <x:c r="E9" s="226"/>
      <x:c r="F9" s="226"/>
    </x:row>
    <x:row r="10" ht="23" customHeight="1">
      <x:c r="A10" s="226" t="str">
        <x:v>Protocol share</x:v>
      </x:c>
      <x:c r="B10" s="232" t="n">
        <x:v>0.9</x:v>
      </x:c>
      <x:c r="C10" s="226" t="str">
        <x:v>Approximate rule; do not multiply again if using final AQA rate</x:v>
      </x:c>
      <x:c r="D10" s="226"/>
      <x:c r="E10" s="226"/>
      <x:c r="F10" s="226"/>
    </x:row>
    <x:row r="11" ht="23" customHeight="1">
      <x:c r="A11" s="226" t="str">
        <x:v>Multiple (x annual flow)</x:v>
      </x:c>
      <x:c r="B11" s="228" t="n">
        <x:f>Assumptions!B11</x:f>
        <x:v>25</x:v>
      </x:c>
      <x:c r="C11" s="226" t="str">
        <x:v>Assumption; no legal dividend claim or equity P/E equivalence</x:v>
      </x:c>
      <x:c r="D11" s="226"/>
      <x:c r="E11" s="226"/>
      <x:c r="F11" s="226"/>
    </x:row>
    <x:row r="12" ht="23" customHeight="1">
      <x:c r="A12" s="226" t="str">
        <x:v>Economic token denominator (M)</x:v>
      </x:c>
      <x:c r="B12" s="228" t="n">
        <x:f>Assumptions!B12</x:f>
        <x:v>300</x:v>
      </x:c>
      <x:c r="C12" s="226" t="str">
        <x:v>Unverified future participating supply; not immediate saleable float</x:v>
      </x:c>
      <x:c r="D12" s="226"/>
      <x:c r="E12" s="226"/>
      <x:c r="F12" s="226"/>
    </x:row>
    <x:row r="13" ht="23" customHeight="1">
      <x:c r="A13" s="226" t="str">
        <x:v>Historical reference price ($)</x:v>
      </x:c>
      <x:c r="B13" s="228" t="n">
        <x:f>Assumptions!B4</x:f>
        <x:v>80.24</x:v>
      </x:c>
      <x:c r="C13" s="226" t="str">
        <x:v>Dated $80.24 continuity input; not a live executable quote</x:v>
      </x:c>
      <x:c r="D13" s="226"/>
      <x:c r="E13" s="226"/>
      <x:c r="F13" s="226"/>
    </x:row>
    <x:row r="14" ht="23" customHeight="1">
      <x:c r="A14" s="226" t="str">
        <x:v>Main settlement ($M)</x:v>
      </x:c>
      <x:c r="B14" s="228" t="n">
        <x:f>'v12 Reserve Test'!B10</x:f>
        <x:v>14.58077468532028</x:v>
      </x:c>
      <x:c r="C14" s="226" t="str">
        <x:v>Replayed Oct 4 transfer; cash receipt, not normalized revenue</x:v>
      </x:c>
      <x:c r="D14" s="226"/>
      <x:c r="E14" s="226"/>
      <x:c r="F14" s="226"/>
    </x:row>
    <x:row r="15" ht="23" customHeight="1">
      <x:c r="A15" s="226" t="str">
        <x:v>Assumed repeat count</x:v>
      </x:c>
      <x:c r="B15" s="234" t="n">
        <x:v>12</x:v>
      </x:c>
      <x:c r="C15" s="226" t="str">
        <x:v>Mechanical illustration only; one observed main settlement</x:v>
      </x:c>
      <x:c r="D15" s="226"/>
      <x:c r="E15" s="226"/>
      <x:c r="F15" s="226"/>
    </x:row>
    <x:row r="16" ht="23" customHeight="1">
      <x:c r="A16" s="226" t="str">
        <x:v>Days per year</x:v>
      </x:c>
      <x:c r="B16" s="234" t="n">
        <x:v>365</x:v>
      </x:c>
      <x:c r="C16" s="226" t="str">
        <x:v>Convention for comparison; not a settlement forecast</x:v>
      </x:c>
      <x:c r="D16" s="226"/>
      <x:c r="E16" s="226"/>
      <x:c r="F16" s="226"/>
    </x:row>
    <x:row r="17" ht="23" customHeight="1">
      <x:c r="A17" s="226" t="str">
        <x:v>Accrual period days</x:v>
      </x:c>
      <x:c r="B17" s="234" t="n">
        <x:v>30</x:v>
      </x:c>
      <x:c r="C17" s="226" t="str">
        <x:v>Official AQAv2 specification</x:v>
      </x:c>
      <x:c r="D17" s="226"/>
      <x:c r="E17" s="226"/>
      <x:c r="F17" s="226"/>
    </x:row>
    <x:row r="18" ht="23" customHeight="1">
      <x:c r="A18" s="226" t="str">
        <x:v>Verified 30–90 day history?</x:v>
      </x:c>
      <x:c r="B18" s="236" t="n">
        <x:v>0</x:v>
      </x:c>
      <x:c r="C18" s="226" t="str">
        <x:v>0=no, 1=yes; requires independent coverage evidence</x:v>
      </x:c>
      <x:c r="D18" s="226"/>
      <x:c r="E18" s="226"/>
      <x:c r="F18" s="226"/>
    </x:row>
    <x:row r="19" ht="23" customHeight="1">
      <x:c r="A19" s="226"/>
      <x:c r="B19" s="226"/>
      <x:c r="C19" s="226"/>
      <x:c r="D19" s="226"/>
      <x:c r="E19" s="226"/>
      <x:c r="F19" s="226"/>
    </x:row>
    <x:row r="20" ht="28" customHeight="1">
      <x:c r="A20" s="243" t="str">
        <x:v>Calculated output</x:v>
      </x:c>
      <x:c r="B20" s="243" t="str">
        <x:v>Result</x:v>
      </x:c>
      <x:c r="C20" s="243" t="str">
        <x:v>Meaning</x:v>
      </x:c>
      <x:c r="D20" s="226"/>
      <x:c r="E20" s="226"/>
      <x:c r="F20" s="226"/>
    </x:row>
    <x:row r="21" ht="23" customHeight="1">
      <x:c r="A21" s="226" t="str">
        <x:v>Normalized nonreserve flow ($M)</x:v>
      </x:c>
      <x:c r="B21" s="229" t="n">
        <x:f>(B5-B6)*B7</x:f>
        <x:v>691.87</x:v>
      </x:c>
      <x:c r="C21" s="226" t="str">
        <x:v>Historical nonreserve proxy times normalization factor</x:v>
      </x:c>
      <x:c r="D21" s="226"/>
      <x:c r="E21" s="226"/>
      <x:c r="F21" s="226"/>
    </x:row>
    <x:row r="22" ht="23" customHeight="1">
      <x:c r="A22" s="226" t="str">
        <x:v>Reserve driver flow ($M/year)</x:v>
      </x:c>
      <x:c r="B22" s="229" t="n">
        <x:f>B8*B9*B10</x:f>
        <x:v>135</x:v>
      </x:c>
      <x:c r="C22" s="226" t="str">
        <x:v>Reserve balance × net rate × protocol share</x:v>
      </x:c>
      <x:c r="D22" s="226"/>
      <x:c r="E22" s="226"/>
      <x:c r="F22" s="226"/>
    </x:row>
    <x:row r="23" ht="23" customHeight="1">
      <x:c r="A23" s="226" t="str">
        <x:v>Combined scenario flow ($M/year)</x:v>
      </x:c>
      <x:c r="B23" s="229" t="n">
        <x:f>B21+B22</x:f>
        <x:v>826.87</x:v>
      </x:c>
      <x:c r="C23" s="226" t="str">
        <x:v>Trading proxy plus replacement reserve scenario</x:v>
      </x:c>
      <x:c r="D23" s="226"/>
      <x:c r="E23" s="226"/>
      <x:c r="F23" s="226"/>
    </x:row>
    <x:row r="24" ht="23" customHeight="1">
      <x:c r="A24" s="226" t="str">
        <x:v>Conditional token value ($)</x:v>
      </x:c>
      <x:c r="B24" s="229" t="n">
        <x:f>IF(B12&gt;0,B23*B11/B12,"Missing denominator")</x:f>
        <x:v>68.90583333333333</x:v>
      </x:c>
      <x:c r="C24" s="226" t="str">
        <x:v>Scenario flow × multiple / economic denominator</x:v>
      </x:c>
      <x:c r="D24" s="226"/>
      <x:c r="E24" s="226"/>
      <x:c r="F24" s="226"/>
    </x:row>
    <x:row r="25" ht="23" customHeight="1">
      <x:c r="A25" s="226" t="str">
        <x:v>Annual flow hurdle ($M/year)</x:v>
      </x:c>
      <x:c r="B25" s="229" t="n">
        <x:f>IF(B11&gt;0,B13*B12/B11,"Missing multiple")</x:f>
        <x:v>962.88</x:v>
      </x:c>
      <x:c r="C25" s="226" t="str">
        <x:v>Reference price × economic denominator / multiple</x:v>
      </x:c>
      <x:c r="D25" s="226"/>
      <x:c r="E25" s="226"/>
      <x:c r="F25" s="226"/>
    </x:row>
    <x:row r="26" ht="23" customHeight="1">
      <x:c r="A26" s="226" t="str">
        <x:v>Additional flow needed ($M/year)</x:v>
      </x:c>
      <x:c r="B26" s="229" t="n">
        <x:f>B25-B23</x:f>
        <x:v>136.01</x:v>
      </x:c>
      <x:c r="C26" s="226" t="str">
        <x:v>Hurdle minus modeled annual flow; negative means surplus</x:v>
      </x:c>
      <x:c r="D26" s="226"/>
      <x:c r="E26" s="226"/>
      <x:c r="F26" s="226"/>
    </x:row>
    <x:row r="27" ht="23" customHeight="1">
      <x:c r="A27" s="226" t="str">
        <x:v>Settlement repeated N times ($M)</x:v>
      </x:c>
      <x:c r="B27" s="229" t="n">
        <x:f>B14*B15</x:f>
        <x:v>174.96929622384337</x:v>
      </x:c>
      <x:c r="C27" s="226" t="str">
        <x:v>Mechanical repeat sensitivity; not forecast</x:v>
      </x:c>
      <x:c r="D27" s="226"/>
      <x:c r="E27" s="226"/>
      <x:c r="F27" s="226"/>
    </x:row>
    <x:row r="28" ht="23" customHeight="1">
      <x:c r="A28" s="226" t="str">
        <x:v>365/30 settlement sensitivity ($M)</x:v>
      </x:c>
      <x:c r="B28" s="229" t="n">
        <x:f>B14*B16/B17</x:f>
        <x:v>177.3994253380634</x:v>
      </x:c>
      <x:c r="C28" s="226" t="str">
        <x:v>Different convention; not another revenue stream</x:v>
      </x:c>
      <x:c r="D28" s="226"/>
      <x:c r="E28" s="226"/>
      <x:c r="F28" s="226"/>
    </x:row>
    <x:row r="29" ht="23" customHeight="1">
      <x:c r="A29" s="226" t="str">
        <x:v>12-repeat conditional value ($)</x:v>
      </x:c>
      <x:c r="B29" s="229" t="n">
        <x:f>(B21+B27)*B11/B12</x:f>
        <x:v>72.23660801865361</x:v>
      </x:c>
      <x:c r="C29" s="226" t="str">
        <x:v>Uses repeat-count illustration rather than reserve drivers</x:v>
      </x:c>
      <x:c r="D29" s="226"/>
      <x:c r="E29" s="226"/>
      <x:c r="F29" s="226"/>
    </x:row>
    <x:row r="30" ht="23" customHeight="1">
      <x:c r="A30" s="226" t="str">
        <x:v>365/30 conditional value ($)</x:v>
      </x:c>
      <x:c r="B30" s="229" t="n">
        <x:f>(B21+B28)*B11/B12</x:f>
        <x:v>72.43911877817196</x:v>
      </x:c>
      <x:c r="C30" s="226" t="str">
        <x:v>Same nonreserve proxy; annual-cycle convention only</x:v>
      </x:c>
      <x:c r="D30" s="226"/>
      <x:c r="E30" s="226"/>
      <x:c r="F30" s="226"/>
    </x:row>
    <x:row r="31" ht="42" customHeight="1">
      <x:c r="A31" s="226" t="str">
        <x:v>Valuation readiness</x:v>
      </x:c>
      <x:c r="B31" s="237" t="str">
        <x:f>IF(B18=0,"HISTORY INCOMPLETE","SUPPLY / FEES STILL REQUIRE REVIEW")</x:f>
        <x:v>HISTORY INCOMPLETE</x:v>
      </x:c>
      <x:c r="C31" s="237" t="str">
        <x:v>History gate alone cannot close supply and fee attribution</x:v>
      </x:c>
      <x:c r="D31" s="226"/>
      <x:c r="E31" s="226"/>
      <x:c r="F31" s="226"/>
    </x:row>
    <x:row r="32" ht="23" customHeight="1">
      <x:c r="A32" s="226" t="str">
        <x:v>Saleable-supply forecast</x:v>
      </x:c>
      <x:c r="B32" s="226" t="str">
        <x:v>Unavailable</x:v>
      </x:c>
      <x:c r="C32" s="226" t="str">
        <x:v>Requires mapped claims, restrictions, staking queues and burns</x:v>
      </x:c>
      <x:c r="D32" s="226"/>
      <x:c r="E32" s="226"/>
      <x:c r="F32" s="226"/>
    </x:row>
    <x:row r="33" ht="23" customHeight="1">
      <x:c r="A33" s="226"/>
      <x:c r="B33" s="226"/>
      <x:c r="C33" s="226"/>
      <x:c r="D33" s="226"/>
      <x:c r="E33" s="226"/>
      <x:c r="F33" s="226"/>
    </x:row>
    <x:row r="34" ht="23" customHeight="1">
      <x:c r="A34" s="226"/>
      <x:c r="B34" s="226"/>
      <x:c r="C34" s="226"/>
      <x:c r="D34" s="226"/>
      <x:c r="E34" s="226"/>
      <x:c r="F34" s="226"/>
    </x:row>
    <x:row r="35" ht="23" customHeight="1">
      <x:c r="A35" s="226"/>
      <x:c r="B35" s="226"/>
      <x:c r="C35" s="226"/>
      <x:c r="D35" s="226"/>
      <x:c r="E35" s="226"/>
      <x:c r="F35" s="226"/>
    </x:row>
    <x:row r="36" ht="23" customHeight="1">
      <x:c r="A36" s="226"/>
      <x:c r="B36" s="226"/>
      <x:c r="C36" s="226"/>
      <x:c r="D36" s="226"/>
      <x:c r="E36" s="226"/>
      <x:c r="F36" s="226"/>
    </x:row>
    <x:row r="37" ht="23" customHeight="1">
      <x:c r="A37" s="226"/>
      <x:c r="B37" s="226"/>
      <x:c r="C37" s="226"/>
      <x:c r="D37" s="226"/>
      <x:c r="E37" s="226"/>
      <x:c r="F37" s="226"/>
    </x:row>
    <x:row r="38" ht="23" customHeight="1">
      <x:c r="A38" s="226"/>
      <x:c r="B38" s="226"/>
      <x:c r="C38" s="226"/>
      <x:c r="D38" s="226"/>
      <x:c r="E38" s="226"/>
      <x:c r="F38" s="226"/>
    </x:row>
    <x:row r="39" ht="23" customHeight="1">
      <x:c r="A39" s="226"/>
      <x:c r="B39" s="226"/>
      <x:c r="C39" s="226"/>
      <x:c r="D39" s="226"/>
      <x:c r="E39" s="226"/>
      <x:c r="F39" s="226"/>
    </x:row>
    <x:row r="40" ht="23" customHeight="1">
      <x:c r="A40" s="226"/>
      <x:c r="B40" s="226"/>
      <x:c r="C40" s="226"/>
      <x:c r="D40" s="226"/>
      <x:c r="E40" s="226"/>
      <x:c r="F40" s="226"/>
    </x:row>
  </x:sheetData>
  <x:pageMargins left="0.7" right="0.7" top="0.75" bottom="0.75" header="0.3" footer="0.3"/>
</x:worksheet>
</file>

<file path=xl/worksheets/sheet4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8" hidden="0" customWidth="1"/>
    <x:col min="2" max="2" width="22" hidden="0" customWidth="1"/>
    <x:col min="3" max="3" width="65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23" customHeight="1">
      <x:c r="A1" s="226" t="str">
        <x:v>Hyperliquid (HYPE): v1.3 evidence and access</x:v>
      </x:c>
      <x:c r="B1" s="226"/>
      <x:c r="C1" s="226"/>
      <x:c r="D1" s="226"/>
      <x:c r="E1" s="226"/>
      <x:c r="F1" s="226"/>
    </x:row>
    <x:row r="2" ht="23" customHeight="1">
      <x:c r="A2" s="226"/>
      <x:c r="B2" s="226"/>
      <x:c r="C2" s="226"/>
      <x:c r="D2" s="226"/>
      <x:c r="E2" s="226"/>
      <x:c r="F2" s="226"/>
    </x:row>
    <x:row r="3" ht="28" customHeight="1">
      <x:c r="A3" s="243" t="str">
        <x:v>Question</x:v>
      </x:c>
      <x:c r="B3" s="245" t="str">
        <x:v>Current result</x:v>
      </x:c>
      <x:c r="C3" s="245" t="str">
        <x:v>Evidence / boundary</x:v>
      </x:c>
      <x:c r="D3" s="226"/>
      <x:c r="E3" s="226"/>
      <x:c r="F3" s="226"/>
    </x:row>
    <x:row r="4" ht="40" customHeight="1">
      <x:c r="A4" s="226" t="str">
        <x:v>90-day AF capture</x:v>
      </x:c>
      <x:c r="B4" s="237" t="str">
        <x:v>Incomplete</x:v>
      </x:c>
      <x:c r="C4" s="237" t="str">
        <x:v>Jul 20–Oct 17 requested; returned Oct 4 onward only</x:v>
      </x:c>
      <x:c r="D4" s="226"/>
      <x:c r="E4" s="226"/>
      <x:c r="F4" s="226"/>
    </x:row>
    <x:row r="5" ht="40" customHeight="1">
      <x:c r="A5" s="226" t="str">
        <x:v>Unique observed fills</x:v>
      </x:c>
      <x:c r="B5" s="239" t="n">
        <x:v>18266</x:v>
      </x:c>
      <x:c r="C5" s="237" t="str">
        <x:v>Direct public API, 10 timestamp-overlapping pages</x:v>
      </x:c>
      <x:c r="D5" s="226"/>
      <x:c r="E5" s="226"/>
      <x:c r="F5" s="226"/>
    </x:row>
    <x:row r="6" ht="40" customHeight="1">
      <x:c r="A6" s="226" t="str">
        <x:v>Observed HYPE purchased</x:v>
      </x:c>
      <x:c r="B6" s="238" t="n">
        <x:v>417146.83</x:v>
      </x:c>
      <x:c r="C6" s="237" t="str">
        <x:v>Partial first day; no 30/90-day total claimed</x:v>
      </x:c>
      <x:c r="D6" s="226"/>
      <x:c r="E6" s="226"/>
      <x:c r="F6" s="226"/>
    </x:row>
    <x:row r="7" ht="40" customHeight="1">
      <x:c r="A7" s="226" t="str">
        <x:v>Observed USDC gross cost</x:v>
      </x:c>
      <x:c r="B7" s="238" t="n">
        <x:v>36149614.45072</x:v>
      </x:c>
      <x:c r="C7" s="237" t="str">
        <x:v>Not net fees or proof of funding source</x:v>
      </x:c>
      <x:c r="D7" s="226"/>
      <x:c r="E7" s="226"/>
      <x:c r="F7" s="226"/>
    </x:row>
    <x:row r="8" ht="40" customHeight="1">
      <x:c r="A8" s="226" t="str">
        <x:v>Oct 16–17 baseline</x:v>
      </x:c>
      <x:c r="B8" s="237" t="str">
        <x:v>Reconciled</x:v>
      </x:c>
      <x:c r="C8" s="237" t="str">
        <x:v>1,392 buys; 32,706.27 HYPE; raw archive and live daily totals agree</x:v>
      </x:c>
      <x:c r="D8" s="226"/>
      <x:c r="E8" s="226"/>
      <x:c r="F8" s="226"/>
    </x:row>
    <x:row r="9" ht="40" customHeight="1">
      <x:c r="A9" s="226" t="str">
        <x:v>AQAv2 transfer</x:v>
      </x:c>
      <x:c r="B9" s="237" t="str">
        <x:v>Reconciled</x:v>
      </x:c>
      <x:c r="C9" s="237" t="str">
        <x:v>Main transfer 14,580,774.6853202805 USDC; keep exact text in ledger</x:v>
      </x:c>
      <x:c r="D9" s="226"/>
      <x:c r="E9" s="226"/>
      <x:c r="F9" s="226"/>
    </x:row>
    <x:row r="10" ht="40" customHeight="1">
      <x:c r="A10" s="226" t="str">
        <x:v>Contributor saleable supply</x:v>
      </x:c>
      <x:c r="B10" s="237" t="str">
        <x:v>Unverified</x:v>
      </x:c>
      <x:c r="C10" s="237" t="str">
        <x:v>Reported OTC transfer does not prove restricted resale</x:v>
      </x:c>
      <x:c r="D10" s="226"/>
      <x:c r="E10" s="226"/>
      <x:c r="F10" s="226"/>
    </x:row>
    <x:row r="11" ht="40" customHeight="1">
      <x:c r="A11" s="226" t="str">
        <x:v>HIP-3 realized net fees</x:v>
      </x:c>
      <x:c r="B11" s="237" t="str">
        <x:v>Unverified</x:v>
      </x:c>
      <x:c r="C11" s="237" t="str">
        <x:v>Published fee rules and market snapshots are not paid-fee accounting</x:v>
      </x:c>
      <x:c r="D11" s="226"/>
      <x:c r="E11" s="226"/>
      <x:c r="F11" s="226"/>
    </x:row>
    <x:row r="12" ht="40" customHeight="1">
      <x:c r="A12" s="226" t="str">
        <x:v>Archive exporter</x:v>
      </x:c>
      <x:c r="B12" s="237" t="str">
        <x:v>Human verification</x:v>
      </x:c>
      <x:c r="C12" s="237" t="str">
        <x:v>Hypedexer public wallet form stops at verification prompt</x:v>
      </x:c>
      <x:c r="D12" s="226"/>
      <x:c r="E12" s="226"/>
      <x:c r="F12" s="226"/>
    </x:row>
    <x:row r="13" ht="40" customHeight="1">
      <x:c r="A13" s="226" t="str">
        <x:v>Publication readiness</x:v>
      </x:c>
      <x:c r="B13" s="237" t="str">
        <x:v>Not ready</x:v>
      </x:c>
      <x:c r="C13" s="237" t="str">
        <x:v>Need complete history, saleable supply and realized fees</x:v>
      </x:c>
      <x:c r="D13" s="226"/>
      <x:c r="E13" s="226"/>
      <x:c r="F13" s="226"/>
    </x:row>
    <x:row r="14" ht="40" customHeight="1">
      <x:c r="A14" s="226"/>
      <x:c r="B14" s="237"/>
      <x:c r="C14" s="237"/>
      <x:c r="D14" s="226"/>
      <x:c r="E14" s="226"/>
      <x:c r="F14" s="226"/>
    </x:row>
    <x:row r="15" ht="40" customHeight="1">
      <x:c r="A15" s="226"/>
      <x:c r="B15" s="237"/>
      <x:c r="C15" s="237"/>
      <x:c r="D15" s="226"/>
      <x:c r="E15" s="226"/>
      <x:c r="F15" s="226"/>
    </x:row>
    <x:row r="16" ht="28" customHeight="1">
      <x:c r="A16" s="243" t="str">
        <x:v>Source</x:v>
      </x:c>
      <x:c r="B16" s="245" t="str">
        <x:v>Location</x:v>
      </x:c>
      <x:c r="C16" s="245" t="str">
        <x:v>Scope</x:v>
      </x:c>
      <x:c r="D16" s="226"/>
      <x:c r="E16" s="226"/>
      <x:c r="F16" s="226"/>
    </x:row>
    <x:row r="17" ht="74" customHeight="1">
      <x:c r="A17" s="226" t="str">
        <x:v>Primary responses</x:v>
      </x:c>
      <x:c r="B17" s="237" t="str">
        <x:v>api_access.json; source_capture_manifest.json</x:v>
      </x:c>
      <x:c r="C17" s="237" t="str">
        <x:v>UTC, request payloads, raw bytes and SHA-256</x:v>
      </x:c>
      <x:c r="D17" s="226"/>
      <x:c r="E17" s="226"/>
      <x:c r="F17" s="226"/>
    </x:row>
    <x:row r="18" ht="74" customHeight="1">
      <x:c r="A18" s="226" t="str">
        <x:v>Archived replay</x:v>
      </x:c>
      <x:c r="B18" s="237" t="str">
        <x:v>aqa_replay.json; af_baseline_replay.json</x:v>
      </x:c>
      <x:c r="C18" s="237" t="str">
        <x:v>Local archive checks; not signed chain attestation</x:v>
      </x:c>
      <x:c r="D18" s="226"/>
      <x:c r="E18" s="226"/>
      <x:c r="F18" s="226"/>
    </x:row>
    <x:row r="19" ht="74" customHeight="1">
      <x:c r="A19" s="226" t="str">
        <x:v>Fee rules</x:v>
      </x:c>
      <x:c r="B19" s="237" t="str">
        <x:v>https://hyperliquid.gitbook.io/hyperliquid-docs/trading/fees</x:v>
      </x:c>
      <x:c r="C19" s="237" t="str">
        <x:v>Published policy, not realized fee take rate</x:v>
      </x:c>
      <x:c r="D19" s="226"/>
      <x:c r="E19" s="226"/>
      <x:c r="F19" s="226"/>
    </x:row>
    <x:row r="20" ht="74" customHeight="1">
      <x:c r="A20" s="226" t="str">
        <x:v>Historical alternatives</x:v>
      </x:c>
      <x:c r="B20" s="237" t="str">
        <x:v>https://hyperliquid.gitbook.io/hyperliquid-docs/historical-data</x:v>
      </x:c>
      <x:c r="C20" s="237" t="str">
        <x:v>Indexer export / requester-pays archive</x:v>
      </x:c>
      <x:c r="D20" s="226"/>
      <x:c r="E20" s="226"/>
      <x:c r="F20" s="226"/>
    </x:row>
    <x:row r="21" ht="23" customHeight="1">
      <x:c r="A21" s="226"/>
      <x:c r="B21" s="226"/>
      <x:c r="C21" s="226"/>
      <x:c r="D21" s="226"/>
      <x:c r="E21" s="226"/>
      <x:c r="F21" s="226"/>
    </x:row>
    <x:row r="22" ht="23" customHeight="1">
      <x:c r="A22" s="226"/>
      <x:c r="B22" s="226"/>
      <x:c r="C22" s="226"/>
      <x:c r="D22" s="226"/>
      <x:c r="E22" s="226"/>
      <x:c r="F22" s="226"/>
    </x:row>
    <x:row r="23" ht="23" customHeight="1">
      <x:c r="A23" s="226"/>
      <x:c r="B23" s="226"/>
      <x:c r="C23" s="226"/>
      <x:c r="D23" s="226"/>
      <x:c r="E23" s="226"/>
      <x:c r="F23" s="226"/>
    </x:row>
    <x:row r="24" ht="23" customHeight="1">
      <x:c r="A24" s="226"/>
      <x:c r="B24" s="226"/>
      <x:c r="C24" s="226"/>
      <x:c r="D24" s="226"/>
      <x:c r="E24" s="226"/>
      <x:c r="F24" s="226"/>
    </x:row>
    <x:row r="25" ht="23" customHeight="1">
      <x:c r="A25" s="226"/>
      <x:c r="B25" s="226"/>
      <x:c r="C25" s="226"/>
      <x:c r="D25" s="226"/>
      <x:c r="E25" s="226"/>
      <x:c r="F25" s="226"/>
    </x:row>
    <x:row r="26" ht="23" customHeight="1">
      <x:c r="A26" s="226"/>
      <x:c r="B26" s="226"/>
      <x:c r="C26" s="226"/>
      <x:c r="D26" s="226"/>
      <x:c r="E26" s="226"/>
      <x:c r="F26" s="226"/>
    </x:row>
    <x:row r="27" ht="23" customHeight="1">
      <x:c r="A27" s="226"/>
      <x:c r="B27" s="226"/>
      <x:c r="C27" s="226"/>
      <x:c r="D27" s="226"/>
      <x:c r="E27" s="226"/>
      <x:c r="F27" s="226"/>
    </x:row>
    <x:row r="28" ht="23" customHeight="1">
      <x:c r="A28" s="226"/>
      <x:c r="B28" s="226"/>
      <x:c r="C28" s="226"/>
      <x:c r="D28" s="226"/>
      <x:c r="E28" s="226"/>
      <x:c r="F28" s="226"/>
    </x:row>
    <x:row r="29" ht="23" customHeight="1">
      <x:c r="A29" s="226"/>
      <x:c r="B29" s="226"/>
      <x:c r="C29" s="226"/>
      <x:c r="D29" s="226"/>
      <x:c r="E29" s="226"/>
      <x:c r="F29" s="226"/>
    </x:row>
    <x:row r="30" ht="23" customHeight="1">
      <x:c r="A30" s="226"/>
      <x:c r="B30" s="226"/>
      <x:c r="C30" s="226"/>
      <x:c r="D30" s="226"/>
      <x:c r="E30" s="226"/>
      <x:c r="F30" s="226"/>
    </x:row>
    <x:row r="31" ht="23" customHeight="1">
      <x:c r="A31" s="226"/>
      <x:c r="B31" s="226"/>
      <x:c r="C31" s="226"/>
      <x:c r="D31" s="226"/>
      <x:c r="E31" s="226"/>
      <x:c r="F31" s="226"/>
    </x:row>
    <x:row r="32" ht="23" customHeight="1">
      <x:c r="A32" s="226"/>
      <x:c r="B32" s="226"/>
      <x:c r="C32" s="226"/>
      <x:c r="D32" s="226"/>
      <x:c r="E32" s="226"/>
      <x:c r="F32" s="226"/>
    </x:row>
    <x:row r="33" ht="23" customHeight="1">
      <x:c r="A33" s="226"/>
      <x:c r="B33" s="226"/>
      <x:c r="C33" s="226"/>
      <x:c r="D33" s="226"/>
      <x:c r="E33" s="226"/>
      <x:c r="F33" s="226"/>
    </x:row>
    <x:row r="34" ht="23" customHeight="1">
      <x:c r="A34" s="226"/>
      <x:c r="B34" s="226"/>
      <x:c r="C34" s="226"/>
      <x:c r="D34" s="226"/>
      <x:c r="E34" s="226"/>
      <x:c r="F34" s="226"/>
    </x:row>
    <x:row r="35" ht="23" customHeight="1">
      <x:c r="A35" s="226"/>
      <x:c r="B35" s="226"/>
      <x:c r="C35" s="226"/>
      <x:c r="D35" s="226"/>
      <x:c r="E35" s="226"/>
      <x:c r="F35" s="226"/>
    </x:row>
    <x:row r="36" ht="23" customHeight="1">
      <x:c r="A36" s="226"/>
      <x:c r="B36" s="226"/>
      <x:c r="C36" s="226"/>
      <x:c r="D36" s="226"/>
      <x:c r="E36" s="226"/>
      <x:c r="F36" s="226"/>
    </x:row>
    <x:row r="37" ht="23" customHeight="1">
      <x:c r="A37" s="226"/>
      <x:c r="B37" s="226"/>
      <x:c r="C37" s="226"/>
      <x:c r="D37" s="226"/>
      <x:c r="E37" s="226"/>
      <x:c r="F37" s="226"/>
    </x:row>
    <x:row r="38" ht="23" customHeight="1">
      <x:c r="A38" s="226"/>
      <x:c r="B38" s="226"/>
      <x:c r="C38" s="226"/>
      <x:c r="D38" s="226"/>
      <x:c r="E38" s="226"/>
      <x:c r="F38" s="226"/>
    </x:row>
    <x:row r="39" ht="23" customHeight="1">
      <x:c r="A39" s="226"/>
      <x:c r="B39" s="226"/>
      <x:c r="C39" s="226"/>
      <x:c r="D39" s="226"/>
      <x:c r="E39" s="226"/>
      <x:c r="F39" s="226"/>
    </x:row>
    <x:row r="40" ht="23" customHeight="1">
      <x:c r="A40" s="226"/>
      <x:c r="B40" s="226"/>
      <x:c r="C40" s="226"/>
      <x:c r="D40" s="226"/>
      <x:c r="E40" s="226"/>
      <x:c r="F40" s="226"/>
    </x:row>
  </x:sheetData>
  <x:pageMargins left="0.7" right="0.7" top="0.75" bottom="0.75" header="0.3" footer="0.3"/>
</x:worksheet>
</file>

<file path=xl/worksheets/sheet4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2" hidden="0" customWidth="1"/>
    <x:col min="3" max="3" width="24" hidden="0" customWidth="1"/>
    <x:col min="4" max="4" width="22" hidden="0" customWidth="1"/>
    <x:col min="5" max="5" width="22" hidden="0" customWidth="1"/>
    <x:col min="6" max="6" width="28" hidden="0" customWidth="1"/>
  </x:cols>
  <x:sheetData>
    <x:row r="1" ht="23" customHeight="1">
      <x:c r="A1" s="226" t="str">
        <x:v>Observed AF spot fills; incomplete 30–90-day coverage</x:v>
      </x:c>
      <x:c r="B1" s="226"/>
      <x:c r="C1" s="226"/>
      <x:c r="D1" s="226"/>
      <x:c r="E1" s="226"/>
      <x:c r="F1" s="226"/>
    </x:row>
    <x:row r="2" ht="23" customHeight="1">
      <x:c r="A2" s="226"/>
      <x:c r="B2" s="226"/>
      <x:c r="C2" s="226"/>
      <x:c r="D2" s="226"/>
      <x:c r="E2" s="226"/>
      <x:c r="F2" s="226"/>
    </x:row>
    <x:row r="3" ht="28" customHeight="1">
      <x:c r="A3" s="243" t="str">
        <x:v>UTC date</x:v>
      </x:c>
      <x:c r="B3" s="243" t="str">
        <x:v>HYPE bought</x:v>
      </x:c>
      <x:c r="C3" s="243" t="str">
        <x:v>USDC gross cost</x:v>
      </x:c>
      <x:c r="D3" s="243" t="str">
        <x:v>HYPE sold</x:v>
      </x:c>
      <x:c r="E3" s="243" t="str">
        <x:v>Fill count</x:v>
      </x:c>
      <x:c r="F3" s="243" t="str">
        <x:v>Coverage</x:v>
      </x:c>
    </x:row>
    <x:row r="4" ht="23" customHeight="1">
      <x:c r="A4" s="226" t="str">
        <x:v>2026-10-04</x:v>
      </x:c>
      <x:c r="B4" s="240" t="n">
        <x:v>62090.98</x:v>
      </x:c>
      <x:c r="C4" s="240" t="n">
        <x:v>5601650.83145</x:v>
      </x:c>
      <x:c r="D4" s="240" t="n">
        <x:v>0</x:v>
      </x:c>
      <x:c r="E4" s="241" t="n">
        <x:v>3272</x:v>
      </x:c>
      <x:c r="F4" s="226" t="str">
        <x:v>Partial day</x:v>
      </x:c>
    </x:row>
    <x:row r="5" ht="23" customHeight="1">
      <x:c r="A5" s="226" t="str">
        <x:v>2026-10-05</x:v>
      </x:c>
      <x:c r="B5" s="240" t="n">
        <x:v>99513.39</x:v>
      </x:c>
      <x:c r="C5" s="240" t="n">
        <x:v>9123683.47639</x:v>
      </x:c>
      <x:c r="D5" s="240" t="n">
        <x:v>0</x:v>
      </x:c>
      <x:c r="E5" s="241" t="n">
        <x:v>4221</x:v>
      </x:c>
      <x:c r="F5" s="226" t="str">
        <x:v>Returned API records</x:v>
      </x:c>
    </x:row>
    <x:row r="6" ht="23" customHeight="1">
      <x:c r="A6" s="226" t="str">
        <x:v>2026-10-06</x:v>
      </x:c>
      <x:c r="B6" s="240" t="n">
        <x:v>14278.56</x:v>
      </x:c>
      <x:c r="C6" s="240" t="n">
        <x:v>1326042.61944</x:v>
      </x:c>
      <x:c r="D6" s="240" t="n">
        <x:v>0</x:v>
      </x:c>
      <x:c r="E6" s="241" t="n">
        <x:v>792</x:v>
      </x:c>
      <x:c r="F6" s="226" t="str">
        <x:v>Returned API records</x:v>
      </x:c>
    </x:row>
    <x:row r="7" ht="23" customHeight="1">
      <x:c r="A7" s="226" t="str">
        <x:v>2026-10-07</x:v>
      </x:c>
      <x:c r="B7" s="240" t="n">
        <x:v>24038.65</x:v>
      </x:c>
      <x:c r="C7" s="240" t="n">
        <x:v>2149376.51738</x:v>
      </x:c>
      <x:c r="D7" s="240" t="n">
        <x:v>0</x:v>
      </x:c>
      <x:c r="E7" s="241" t="n">
        <x:v>922</x:v>
      </x:c>
      <x:c r="F7" s="226" t="str">
        <x:v>Returned API records</x:v>
      </x:c>
    </x:row>
    <x:row r="8" ht="23" customHeight="1">
      <x:c r="A8" s="226" t="str">
        <x:v>2026-10-08</x:v>
      </x:c>
      <x:c r="B8" s="240" t="n">
        <x:v>36154.81</x:v>
      </x:c>
      <x:c r="C8" s="240" t="n">
        <x:v>3076799.51546</x:v>
      </x:c>
      <x:c r="D8" s="240" t="n">
        <x:v>0</x:v>
      </x:c>
      <x:c r="E8" s="241" t="n">
        <x:v>1422</x:v>
      </x:c>
      <x:c r="F8" s="226" t="str">
        <x:v>Returned API records</x:v>
      </x:c>
    </x:row>
    <x:row r="9" ht="23" customHeight="1">
      <x:c r="A9" s="226" t="str">
        <x:v>2026-10-09</x:v>
      </x:c>
      <x:c r="B9" s="240" t="n">
        <x:v>15671.95</x:v>
      </x:c>
      <x:c r="C9" s="240" t="n">
        <x:v>1334478.09075</x:v>
      </x:c>
      <x:c r="D9" s="240" t="n">
        <x:v>0</x:v>
      </x:c>
      <x:c r="E9" s="241" t="n">
        <x:v>583</x:v>
      </x:c>
      <x:c r="F9" s="226" t="str">
        <x:v>Returned API records</x:v>
      </x:c>
    </x:row>
    <x:row r="10" ht="23" customHeight="1">
      <x:c r="A10" s="226" t="str">
        <x:v>2026-10-10</x:v>
      </x:c>
      <x:c r="B10" s="240" t="n">
        <x:v>10195.67</x:v>
      </x:c>
      <x:c r="C10" s="240" t="n">
        <x:v>867283.51697</x:v>
      </x:c>
      <x:c r="D10" s="240" t="n">
        <x:v>0</x:v>
      </x:c>
      <x:c r="E10" s="241" t="n">
        <x:v>420</x:v>
      </x:c>
      <x:c r="F10" s="226" t="str">
        <x:v>Returned API records</x:v>
      </x:c>
    </x:row>
    <x:row r="11" ht="23" customHeight="1">
      <x:c r="A11" s="226" t="str">
        <x:v>2026-10-11</x:v>
      </x:c>
      <x:c r="B11" s="240" t="n">
        <x:v>13023.51</x:v>
      </x:c>
      <x:c r="C11" s="240" t="n">
        <x:v>1119250.362</x:v>
      </x:c>
      <x:c r="D11" s="240" t="n">
        <x:v>0</x:v>
      </x:c>
      <x:c r="E11" s="241" t="n">
        <x:v>542</x:v>
      </x:c>
      <x:c r="F11" s="226" t="str">
        <x:v>Returned API records</x:v>
      </x:c>
    </x:row>
    <x:row r="12" ht="23" customHeight="1">
      <x:c r="A12" s="226" t="str">
        <x:v>2026-10-12</x:v>
      </x:c>
      <x:c r="B12" s="240" t="n">
        <x:v>24476.83</x:v>
      </x:c>
      <x:c r="C12" s="240" t="n">
        <x:v>2078686.82197</x:v>
      </x:c>
      <x:c r="D12" s="240" t="n">
        <x:v>0</x:v>
      </x:c>
      <x:c r="E12" s="241" t="n">
        <x:v>1149</x:v>
      </x:c>
      <x:c r="F12" s="226" t="str">
        <x:v>Returned API records</x:v>
      </x:c>
    </x:row>
    <x:row r="13" ht="23" customHeight="1">
      <x:c r="A13" s="226" t="str">
        <x:v>2026-10-13</x:v>
      </x:c>
      <x:c r="B13" s="240" t="n">
        <x:v>24269.66</x:v>
      </x:c>
      <x:c r="C13" s="240" t="n">
        <x:v>1981828.46463</x:v>
      </x:c>
      <x:c r="D13" s="240" t="n">
        <x:v>0</x:v>
      </x:c>
      <x:c r="E13" s="241" t="n">
        <x:v>1044</x:v>
      </x:c>
      <x:c r="F13" s="226" t="str">
        <x:v>Returned API records</x:v>
      </x:c>
    </x:row>
    <x:row r="14" ht="23" customHeight="1">
      <x:c r="A14" s="226" t="str">
        <x:v>2026-10-14</x:v>
      </x:c>
      <x:c r="B14" s="240" t="n">
        <x:v>24917.89</x:v>
      </x:c>
      <x:c r="C14" s="240" t="n">
        <x:v>2014160.25947</x:v>
      </x:c>
      <x:c r="D14" s="240" t="n">
        <x:v>0</x:v>
      </x:c>
      <x:c r="E14" s="241" t="n">
        <x:v>1147</x:v>
      </x:c>
      <x:c r="F14" s="226" t="str">
        <x:v>Returned API records</x:v>
      </x:c>
    </x:row>
    <x:row r="15" ht="23" customHeight="1">
      <x:c r="A15" s="226" t="str">
        <x:v>2026-10-15</x:v>
      </x:c>
      <x:c r="B15" s="240" t="n">
        <x:v>35808.66</x:v>
      </x:c>
      <x:c r="C15" s="240" t="n">
        <x:v>2867117.61634</x:v>
      </x:c>
      <x:c r="D15" s="240" t="n">
        <x:v>0</x:v>
      </x:c>
      <x:c r="E15" s="241" t="n">
        <x:v>1360</x:v>
      </x:c>
      <x:c r="F15" s="226" t="str">
        <x:v>Returned API records</x:v>
      </x:c>
    </x:row>
    <x:row r="16" ht="23" customHeight="1">
      <x:c r="A16" s="226" t="str">
        <x:v>2026-10-16</x:v>
      </x:c>
      <x:c r="B16" s="240" t="n">
        <x:v>22546.88</x:v>
      </x:c>
      <x:c r="C16" s="240" t="n">
        <x:v>1807987.46827</x:v>
      </x:c>
      <x:c r="D16" s="240" t="n">
        <x:v>0</x:v>
      </x:c>
      <x:c r="E16" s="241" t="n">
        <x:v>937</x:v>
      </x:c>
      <x:c r="F16" s="226" t="str">
        <x:v>Returned API records</x:v>
      </x:c>
    </x:row>
    <x:row r="17" ht="23" customHeight="1">
      <x:c r="A17" s="226" t="str">
        <x:v>2026-10-17</x:v>
      </x:c>
      <x:c r="B17" s="240" t="n">
        <x:v>10159.39</x:v>
      </x:c>
      <x:c r="C17" s="240" t="n">
        <x:v>801268.8902</x:v>
      </x:c>
      <x:c r="D17" s="240" t="n">
        <x:v>0</x:v>
      </x:c>
      <x:c r="E17" s="241" t="n">
        <x:v>455</x:v>
      </x:c>
      <x:c r="F17" s="226" t="str">
        <x:v>Returned API records</x:v>
      </x:c>
    </x:row>
    <x:row r="18" ht="23" customHeight="1">
      <x:c r="A18" s="226"/>
      <x:c r="B18" s="240"/>
      <x:c r="C18" s="240"/>
      <x:c r="D18" s="240"/>
      <x:c r="E18" s="241"/>
      <x:c r="F18" s="226"/>
    </x:row>
    <x:row r="19" ht="23" customHeight="1">
      <x:c r="A19" s="226" t="str">
        <x:v>Observed total</x:v>
      </x:c>
      <x:c r="B19" s="240" t="n">
        <x:f>SUM(B4:B17)</x:f>
        <x:v>417146.8300000001</x:v>
      </x:c>
      <x:c r="C19" s="240" t="n">
        <x:f>SUM(C4:C17)</x:f>
        <x:v>36149614.450720005</x:v>
      </x:c>
      <x:c r="D19" s="240" t="n">
        <x:f>SUM(D4:D17)</x:f>
        <x:v>0</x:v>
      </x:c>
      <x:c r="E19" s="226" t="n">
        <x:f>SUM(E4:E17)</x:f>
        <x:v>18266</x:v>
      </x:c>
      <x:c r="F19" s="226"/>
    </x:row>
    <x:row r="20" ht="23" customHeight="1">
      <x:c r="A20" s="226"/>
      <x:c r="B20" s="226"/>
      <x:c r="C20" s="226"/>
      <x:c r="D20" s="226"/>
      <x:c r="E20" s="226"/>
      <x:c r="F20" s="226"/>
    </x:row>
    <x:row r="21" ht="23" customHeight="1">
      <x:c r="A21" s="226"/>
      <x:c r="B21" s="226"/>
      <x:c r="C21" s="226"/>
      <x:c r="D21" s="226"/>
      <x:c r="E21" s="226"/>
      <x:c r="F21" s="226"/>
    </x:row>
    <x:row r="22" ht="23" customHeight="1">
      <x:c r="A22" s="226"/>
      <x:c r="B22" s="226"/>
      <x:c r="C22" s="226"/>
      <x:c r="D22" s="226"/>
      <x:c r="E22" s="226"/>
      <x:c r="F22" s="226"/>
    </x:row>
    <x:row r="23" ht="23" customHeight="1">
      <x:c r="A23" s="226"/>
      <x:c r="B23" s="226"/>
      <x:c r="C23" s="226"/>
      <x:c r="D23" s="226"/>
      <x:c r="E23" s="226"/>
      <x:c r="F23" s="226"/>
    </x:row>
    <x:row r="24" ht="23" customHeight="1">
      <x:c r="A24" s="226"/>
      <x:c r="B24" s="226"/>
      <x:c r="C24" s="226"/>
      <x:c r="D24" s="226"/>
      <x:c r="E24" s="226"/>
      <x:c r="F24" s="226"/>
    </x:row>
    <x:row r="25" ht="23" customHeight="1">
      <x:c r="A25" s="226"/>
      <x:c r="B25" s="226"/>
      <x:c r="C25" s="226"/>
      <x:c r="D25" s="226"/>
      <x:c r="E25" s="226"/>
      <x:c r="F25" s="226"/>
    </x:row>
    <x:row r="26" ht="23" customHeight="1">
      <x:c r="A26" s="226"/>
      <x:c r="B26" s="226"/>
      <x:c r="C26" s="226"/>
      <x:c r="D26" s="226"/>
      <x:c r="E26" s="226"/>
      <x:c r="F26" s="226"/>
    </x:row>
    <x:row r="27" ht="23" customHeight="1">
      <x:c r="A27" s="226"/>
      <x:c r="B27" s="226"/>
      <x:c r="C27" s="226"/>
      <x:c r="D27" s="226"/>
      <x:c r="E27" s="226"/>
      <x:c r="F27" s="226"/>
    </x:row>
    <x:row r="28" ht="23" customHeight="1">
      <x:c r="A28" s="226"/>
      <x:c r="B28" s="226"/>
      <x:c r="C28" s="226"/>
      <x:c r="D28" s="226"/>
      <x:c r="E28" s="226"/>
      <x:c r="F28" s="226"/>
    </x:row>
    <x:row r="29" ht="23" customHeight="1">
      <x:c r="A29" s="226"/>
      <x:c r="B29" s="226"/>
      <x:c r="C29" s="226"/>
      <x:c r="D29" s="226"/>
      <x:c r="E29" s="226"/>
      <x:c r="F29" s="226"/>
    </x:row>
    <x:row r="30" ht="23" customHeight="1">
      <x:c r="A30" s="226"/>
      <x:c r="B30" s="226"/>
      <x:c r="C30" s="226"/>
      <x:c r="D30" s="226"/>
      <x:c r="E30" s="226"/>
      <x:c r="F30" s="226"/>
    </x:row>
    <x:row r="31" ht="23" customHeight="1">
      <x:c r="A31" s="226"/>
      <x:c r="B31" s="226"/>
      <x:c r="C31" s="226"/>
      <x:c r="D31" s="226"/>
      <x:c r="E31" s="226"/>
      <x:c r="F31" s="226"/>
    </x:row>
    <x:row r="32" ht="23" customHeight="1">
      <x:c r="A32" s="226"/>
      <x:c r="B32" s="226"/>
      <x:c r="C32" s="226"/>
      <x:c r="D32" s="226"/>
      <x:c r="E32" s="226"/>
      <x:c r="F32" s="226"/>
    </x:row>
    <x:row r="33" ht="23" customHeight="1">
      <x:c r="A33" s="226"/>
      <x:c r="B33" s="226"/>
      <x:c r="C33" s="226"/>
      <x:c r="D33" s="226"/>
      <x:c r="E33" s="226"/>
      <x:c r="F33" s="226"/>
    </x:row>
    <x:row r="34" ht="23" customHeight="1">
      <x:c r="A34" s="226"/>
      <x:c r="B34" s="226"/>
      <x:c r="C34" s="226"/>
      <x:c r="D34" s="226"/>
      <x:c r="E34" s="226"/>
      <x:c r="F34" s="226"/>
    </x:row>
    <x:row r="35" ht="23" customHeight="1">
      <x:c r="A35" s="226"/>
      <x:c r="B35" s="226"/>
      <x:c r="C35" s="226"/>
      <x:c r="D35" s="226"/>
      <x:c r="E35" s="226"/>
      <x:c r="F35" s="226"/>
    </x:row>
    <x:row r="36" ht="23" customHeight="1">
      <x:c r="A36" s="226"/>
      <x:c r="B36" s="226"/>
      <x:c r="C36" s="226"/>
      <x:c r="D36" s="226"/>
      <x:c r="E36" s="226"/>
      <x:c r="F36" s="226"/>
    </x:row>
    <x:row r="37" ht="23" customHeight="1">
      <x:c r="A37" s="226"/>
      <x:c r="B37" s="226"/>
      <x:c r="C37" s="226"/>
      <x:c r="D37" s="226"/>
      <x:c r="E37" s="226"/>
      <x:c r="F37" s="226"/>
    </x:row>
    <x:row r="38" ht="23" customHeight="1">
      <x:c r="A38" s="226"/>
      <x:c r="B38" s="226"/>
      <x:c r="C38" s="226"/>
      <x:c r="D38" s="226"/>
      <x:c r="E38" s="226"/>
      <x:c r="F38" s="226"/>
    </x:row>
    <x:row r="39" ht="23" customHeight="1">
      <x:c r="A39" s="226"/>
      <x:c r="B39" s="226"/>
      <x:c r="C39" s="226"/>
      <x:c r="D39" s="226"/>
      <x:c r="E39" s="226"/>
      <x:c r="F39" s="226"/>
    </x:row>
    <x:row r="40" ht="23" customHeight="1">
      <x:c r="A40" s="226"/>
      <x:c r="B40" s="226"/>
      <x:c r="C40" s="226"/>
      <x:c r="D40" s="226"/>
      <x:c r="E40" s="226"/>
      <x:c r="F40" s="226"/>
    </x:row>
  </x:sheetData>
  <x:pageMargins left="0.7" right="0.7" top="0.75" bottom="0.75" header="0.3" footer="0.3"/>
</x:worksheet>
</file>

<file path=xl/worksheets/sheet4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26" customHeight="1">
      <x:c r="A1" s="226" t="str">
        <x:v>Hyperliquid (HYPE): v1.4 indexed purchase history</x:v>
      </x:c>
      <x:c r="B1" s="226"/>
      <x:c r="C1" s="226"/>
      <x:c r="D1" s="226"/>
      <x:c r="E1" s="226"/>
      <x:c r="F1" s="226"/>
      <x:c r="G1" s="226"/>
    </x:row>
    <x:row r="2" ht="26" customHeight="1">
      <x:c r="A2" s="226" t="str">
        <x:v>WATCH. Export access resolved; contributor resale availability and realized fees remain unverified.</x:v>
      </x:c>
      <x:c r="B2" s="226"/>
      <x:c r="C2" s="226"/>
      <x:c r="D2" s="226"/>
      <x:c r="E2" s="226"/>
      <x:c r="F2" s="226"/>
      <x:c r="G2" s="226"/>
    </x:row>
    <x:row r="3" ht="26" customHeight="1">
      <x:c r="A3" s="226"/>
      <x:c r="B3" s="226"/>
      <x:c r="C3" s="226"/>
      <x:c r="D3" s="226"/>
      <x:c r="E3" s="226"/>
      <x:c r="F3" s="226"/>
      <x:c r="G3" s="226"/>
    </x:row>
    <x:row r="4" ht="44" customHeight="1">
      <x:c r="A4" s="254" t="str">
        <x:v>Window ending Oct 17 UTC</x:v>
      </x:c>
      <x:c r="B4" s="254" t="str">
        <x:v>Start UTC</x:v>
      </x:c>
      <x:c r="C4" s="254" t="str">
        <x:v>HYPE purchased</x:v>
      </x:c>
      <x:c r="D4" s="254" t="str">
        <x:v>USDC gross cost</x:v>
      </x:c>
      <x:c r="E4" s="254" t="str">
        <x:v>HYPE rows</x:v>
      </x:c>
      <x:c r="F4" s="254" t="str">
        <x:v>Days with rows</x:v>
      </x:c>
      <x:c r="G4" s="254" t="str">
        <x:v>Average paid (USDC)</x:v>
      </x:c>
    </x:row>
    <x:row r="5" ht="26" customHeight="1">
      <x:c r="A5" s="226" t="str">
        <x:v>30 days</x:v>
      </x:c>
      <x:c r="B5" s="226" t="str">
        <x:v>2026-09-18</x:v>
      </x:c>
      <x:c r="C5" s="240" t="n">
        <x:v>815779.55</x:v>
      </x:c>
      <x:c r="D5" s="240" t="n">
        <x:v>72481847.30565</x:v>
      </x:c>
      <x:c r="E5" s="241" t="n">
        <x:v>37203</x:v>
      </x:c>
      <x:c r="F5" s="241" t="n">
        <x:v>30</x:v>
      </x:c>
      <x:c r="G5" s="247" t="n">
        <x:f>D5/C5</x:f>
        <x:v>88.84979686687413</x:v>
      </x:c>
    </x:row>
    <x:row r="6" ht="26" customHeight="1">
      <x:c r="A6" s="226" t="str">
        <x:v>60 days</x:v>
      </x:c>
      <x:c r="B6" s="226" t="str">
        <x:v>2026-08-19</x:v>
      </x:c>
      <x:c r="C6" s="240" t="n">
        <x:v>1658562.44</x:v>
      </x:c>
      <x:c r="D6" s="240" t="n">
        <x:v>139146464.49803</x:v>
      </x:c>
      <x:c r="E6" s="241" t="n">
        <x:v>65591</x:v>
      </x:c>
      <x:c r="F6" s="241" t="n">
        <x:v>60</x:v>
      </x:c>
      <x:c r="G6" s="247" t="n">
        <x:f>D6/C6</x:f>
        <x:v>83.89582516895175</x:v>
      </x:c>
    </x:row>
    <x:row r="7" ht="26" customHeight="1">
      <x:c r="A7" s="226" t="str">
        <x:v>90 days</x:v>
      </x:c>
      <x:c r="B7" s="226" t="str">
        <x:v>2026-07-20</x:v>
      </x:c>
      <x:c r="C7" s="240" t="n">
        <x:v>2194269.61</x:v>
      </x:c>
      <x:c r="D7" s="240" t="n">
        <x:v>169462036.4768</x:v>
      </x:c>
      <x:c r="E7" s="241" t="n">
        <x:v>77358</x:v>
      </x:c>
      <x:c r="F7" s="241" t="n">
        <x:v>90</x:v>
      </x:c>
      <x:c r="G7" s="247" t="n">
        <x:f>D7/C7</x:f>
        <x:v>77.2293594663602</x:v>
      </x:c>
    </x:row>
    <x:row r="8" ht="26" customHeight="1">
      <x:c r="A8" s="226"/>
      <x:c r="B8" s="226"/>
      <x:c r="C8" s="226"/>
      <x:c r="D8" s="226"/>
      <x:c r="E8" s="226"/>
      <x:c r="F8" s="226"/>
      <x:c r="G8" s="226"/>
    </x:row>
    <x:row r="9" ht="26" customHeight="1">
      <x:c r="A9" s="226" t="str">
        <x:v>Third-party indexed records; 18,266 API records match after declared numeric normalization.</x:v>
      </x:c>
      <x:c r="B9" s="226"/>
      <x:c r="C9" s="226"/>
      <x:c r="D9" s="226"/>
      <x:c r="E9" s="226"/>
      <x:c r="F9" s="226"/>
      <x:c r="G9" s="226"/>
    </x:row>
    <x:row r="10" ht="26" customHeight="1">
      <x:c r="A10" s="226" t="str">
        <x:v>No trade IDs or milliseconds in export. Blank fees are unavailable, not zero. Nine other-market rows excluded.</x:v>
      </x:c>
      <x:c r="B10" s="226"/>
      <x:c r="C10" s="226"/>
      <x:c r="D10" s="226"/>
      <x:c r="E10" s="226"/>
      <x:c r="F10" s="226"/>
      <x:c r="G10" s="226"/>
    </x:row>
    <x:row r="11" ht="26" customHeight="1">
      <x:c r="A11" s="226"/>
      <x:c r="B11" s="226"/>
      <x:c r="C11" s="226"/>
      <x:c r="D11" s="226"/>
      <x:c r="E11" s="226"/>
      <x:c r="F11" s="226"/>
      <x:c r="G11" s="226"/>
    </x:row>
    <x:row r="12" ht="44" customHeight="1">
      <x:c r="A12" s="254" t="str">
        <x:v>Matched 30-day supply bridge</x:v>
      </x:c>
      <x:c r="B12" s="254" t="str">
        <x:v>HYPE</x:v>
      </x:c>
      <x:c r="C12" s="254" t="str">
        <x:v>Status</x:v>
      </x:c>
      <x:c r="D12" s="254" t="str">
        <x:v>Definition</x:v>
      </x:c>
      <x:c r="E12" s="226"/>
      <x:c r="F12" s="226"/>
      <x:c r="G12" s="226"/>
    </x:row>
    <x:row r="13" ht="48" customHeight="1">
      <x:c r="A13" s="226" t="str">
        <x:v>Indexed AF purchases</x:v>
      </x:c>
      <x:c r="B13" s="240" t="n">
        <x:f>C5</x:f>
        <x:v>815779.55</x:v>
      </x:c>
      <x:c r="C13" s="237" t="str">
        <x:v>Observed indexer total</x:v>
      </x:c>
      <x:c r="D13" s="237" t="str">
        <x:v>Sep 18–Oct 17; gross HYPE purchases</x:v>
      </x:c>
      <x:c r="E13" s="226"/>
      <x:c r="F13" s="226"/>
      <x:c r="G13" s="226"/>
    </x:row>
    <x:row r="14" ht="48" customHeight="1">
      <x:c r="A14" s="226" t="str">
        <x:v>Contributor newly saleable tokens</x:v>
      </x:c>
      <x:c r="B14" s="250"/>
      <x:c r="C14" s="237" t="str">
        <x:v>Missing</x:v>
      </x:c>
      <x:c r="D14" s="237" t="str">
        <x:v>Need actual claims and resale restrictions</x:v>
      </x:c>
      <x:c r="E14" s="226"/>
      <x:c r="F14" s="226"/>
      <x:c r="G14" s="226"/>
    </x:row>
    <x:row r="15" ht="48" customHeight="1">
      <x:c r="A15" s="226" t="str">
        <x:v>Other newly saleable tokens</x:v>
      </x:c>
      <x:c r="B15" s="250"/>
      <x:c r="C15" s="237" t="str">
        <x:v>Missing</x:v>
      </x:c>
      <x:c r="D15" s="237" t="str">
        <x:v>Incentives/emissions; avoid double-counting transfers</x:v>
      </x:c>
      <x:c r="E15" s="226"/>
      <x:c r="F15" s="226"/>
      <x:c r="G15" s="226"/>
    </x:row>
    <x:row r="16" ht="48" customHeight="1">
      <x:c r="A16" s="226" t="str">
        <x:v>Other permanent removals</x:v>
      </x:c>
      <x:c r="B16" s="250"/>
      <x:c r="C16" s="237" t="str">
        <x:v>Missing</x:v>
      </x:c>
      <x:c r="D16" s="237" t="str">
        <x:v>Excludes AF purchases already in row13</x:v>
      </x:c>
      <x:c r="E16" s="226"/>
      <x:c r="F16" s="226"/>
      <x:c r="G16" s="226"/>
    </x:row>
    <x:row r="17" ht="48" customHeight="1">
      <x:c r="A17" s="226" t="str">
        <x:v>Net added saleable inventory</x:v>
      </x:c>
      <x:c r="B17" s="240" t="str">
        <x:f>IF(COUNT(B14:B16)=3,B14+B15-B16-B13,"Unavailable")</x:f>
        <x:v>Unavailable</x:v>
      </x:c>
      <x:c r="C17" s="237" t="str">
        <x:v>Unavailable without all inputs</x:v>
      </x:c>
      <x:c r="D17" s="237" t="str">
        <x:v>Excludes existing liquid-holder sales</x:v>
      </x:c>
      <x:c r="E17" s="226"/>
      <x:c r="F17" s="226"/>
      <x:c r="G17" s="226"/>
    </x:row>
    <x:row r="18" ht="48" customHeight="1">
      <x:c r="A18" s="226" t="str">
        <x:v>Bridge availability</x:v>
      </x:c>
      <x:c r="B18" s="237" t="str">
        <x:f>IF(COUNT(B14:B16)=3,"Inputs entered; verify","Missing supply inputs")</x:f>
        <x:v>Missing supply inputs</x:v>
      </x:c>
      <x:c r="C18" s="237"/>
      <x:c r="D18" s="237"/>
      <x:c r="E18" s="226"/>
      <x:c r="F18" s="226"/>
      <x:c r="G18" s="226"/>
    </x:row>
    <x:row r="19" ht="26" customHeight="1">
      <x:c r="A19" s="226"/>
      <x:c r="B19" s="226"/>
      <x:c r="C19" s="237"/>
      <x:c r="D19" s="237"/>
      <x:c r="E19" s="226"/>
      <x:c r="F19" s="226"/>
      <x:c r="G19" s="226"/>
    </x:row>
    <x:row r="20" ht="44" customHeight="1">
      <x:c r="A20" s="254" t="str">
        <x:v>Audit</x:v>
      </x:c>
      <x:c r="B20" s="254" t="str">
        <x:v>Result</x:v>
      </x:c>
      <x:c r="C20" s="254" t="str">
        <x:v>Meaning</x:v>
      </x:c>
      <x:c r="D20" s="254" t="str">
        <x:v>Source</x:v>
      </x:c>
      <x:c r="E20" s="226"/>
      <x:c r="F20" s="226"/>
      <x:c r="G20" s="226"/>
    </x:row>
    <x:row r="21" ht="65" customHeight="1">
      <x:c r="A21" s="226" t="str">
        <x:v>Indexer access</x:v>
      </x:c>
      <x:c r="B21" s="226" t="str">
        <x:v>Resolved</x:v>
      </x:c>
      <x:c r="C21" s="237" t="str">
        <x:v>Export downloaded; no user challenge interaction</x:v>
      </x:c>
      <x:c r="D21" s="237" t="str">
        <x:v>https://trade-export.hypedexer.com/?v=1</x:v>
      </x:c>
      <x:c r="E21" s="226"/>
      <x:c r="F21" s="226"/>
      <x:c r="G21" s="226"/>
    </x:row>
    <x:row r="22" ht="65" customHeight="1">
      <x:c r="A22" s="226" t="str">
        <x:v>API matches</x:v>
      </x:c>
      <x:c r="B22" s="226" t="n">
        <x:v>18266</x:v>
      </x:c>
      <x:c r="C22" s="237" t="str">
        <x:v>Zero missing after price/size normalization to 8 decimals</x:v>
      </x:c>
      <x:c r="D22" s="237" t="str">
        <x:v>export_audit.json</x:v>
      </x:c>
      <x:c r="E22" s="226"/>
      <x:c r="F22" s="226"/>
      <x:c r="G22" s="226"/>
    </x:row>
    <x:row r="23" ht="65" customHeight="1">
      <x:c r="A23" s="226" t="str">
        <x:v>Extra boundary-second rows</x:v>
      </x:c>
      <x:c r="B23" s="226" t="n">
        <x:v>10</x:v>
      </x:c>
      <x:c r="C23" s="237" t="str">
        <x:v>All extras at overlap boundary, none in interior</x:v>
      </x:c>
      <x:c r="D23" s="237" t="str">
        <x:v>export_audit.json</x:v>
      </x:c>
      <x:c r="E23" s="226"/>
      <x:c r="F23" s="226"/>
      <x:c r="G23" s="226"/>
    </x:row>
    <x:row r="24" ht="65" customHeight="1">
      <x:c r="A24" s="226" t="str">
        <x:v>Maximum notional discrepancy</x:v>
      </x:c>
      <x:c r="B24" s="251" t="n">
        <x:v>3e-12</x:v>
      </x:c>
      <x:c r="C24" s="237" t="str">
        <x:v>Decimal serialization noise; none exceeds 1e-8 USDC</x:v>
      </x:c>
      <x:c r="D24" s="237" t="str">
        <x:v>export_audit.json</x:v>
      </x:c>
      <x:c r="E24" s="226"/>
      <x:c r="F24" s="226"/>
      <x:c r="G24" s="226"/>
    </x:row>
    <x:row r="25" ht="65" customHeight="1">
      <x:c r="A25" s="226" t="str">
        <x:v>Remaining history limit</x:v>
      </x:c>
      <x:c r="B25" s="226" t="str">
        <x:v>Indexer provenance</x:v>
      </x:c>
      <x:c r="C25" s="237" t="str">
        <x:v>Daily presence and overlap do not prove full-chain completeness</x:v>
      </x:c>
      <x:c r="D25" s="237" t="str">
        <x:v>export_audit.json</x:v>
      </x:c>
      <x:c r="E25" s="226"/>
      <x:c r="F25" s="226"/>
      <x:c r="G25" s="226"/>
    </x:row>
    <x:row r="26" ht="26" customHeight="1">
      <x:c r="A26" s="226"/>
      <x:c r="B26" s="226"/>
      <x:c r="C26" s="226"/>
      <x:c r="D26" s="226"/>
      <x:c r="E26" s="226"/>
      <x:c r="F26" s="226"/>
      <x:c r="G26" s="226"/>
    </x:row>
    <x:row r="27" ht="26" customHeight="1">
      <x:c r="A27" s="226" t="str">
        <x:v>Supply inputs are unknown. Reported OTC plans cannot populate the bridge as verified sales.</x:v>
      </x:c>
      <x:c r="B27" s="226"/>
      <x:c r="C27" s="226"/>
      <x:c r="D27" s="226"/>
      <x:c r="E27" s="226"/>
      <x:c r="F27" s="226"/>
      <x:c r="G27" s="226"/>
    </x:row>
    <x:row r="28" ht="26" customHeight="1">
      <x:c r="A28" s="226" t="str">
        <x:v>Valuation remains illustrative. See v13 Sustainable Flow; this history is not substituted for annual earnings.</x:v>
      </x:c>
      <x:c r="B28" s="226"/>
      <x:c r="C28" s="226"/>
      <x:c r="D28" s="226"/>
      <x:c r="E28" s="226"/>
      <x:c r="F28" s="226"/>
      <x:c r="G28" s="226"/>
    </x:row>
    <x:row r="29" ht="26" customHeight="1">
      <x:c r="A29" s="226"/>
      <x:c r="B29" s="226"/>
      <x:c r="C29" s="226"/>
      <x:c r="D29" s="226"/>
      <x:c r="E29" s="226"/>
      <x:c r="F29" s="226"/>
      <x:c r="G29" s="226"/>
    </x:row>
    <x:row r="30" ht="26" customHeight="1">
      <x:c r="A30" s="226"/>
      <x:c r="B30" s="226"/>
      <x:c r="C30" s="226"/>
      <x:c r="D30" s="226"/>
      <x:c r="E30" s="226"/>
      <x:c r="F30" s="226"/>
      <x:c r="G30" s="226"/>
    </x:row>
    <x:row r="31" ht="26" customHeight="1">
      <x:c r="A31" s="226"/>
      <x:c r="B31" s="226"/>
      <x:c r="C31" s="226"/>
      <x:c r="D31" s="226"/>
      <x:c r="E31" s="226"/>
      <x:c r="F31" s="226"/>
      <x:c r="G31" s="226"/>
    </x:row>
    <x:row r="32" ht="26" customHeight="1">
      <x:c r="A32" s="226"/>
      <x:c r="B32" s="226"/>
      <x:c r="C32" s="226"/>
      <x:c r="D32" s="226"/>
      <x:c r="E32" s="226"/>
      <x:c r="F32" s="226"/>
      <x:c r="G32" s="226"/>
    </x:row>
    <x:row r="33" ht="26" customHeight="1">
      <x:c r="A33" s="226"/>
      <x:c r="B33" s="226"/>
      <x:c r="C33" s="226"/>
      <x:c r="D33" s="226"/>
      <x:c r="E33" s="226"/>
      <x:c r="F33" s="226"/>
      <x:c r="G33" s="226"/>
    </x:row>
    <x:row r="34" ht="26" customHeight="1">
      <x:c r="A34" s="226"/>
      <x:c r="B34" s="226"/>
      <x:c r="C34" s="226"/>
      <x:c r="D34" s="226"/>
      <x:c r="E34" s="226"/>
      <x:c r="F34" s="226"/>
      <x:c r="G34" s="226"/>
    </x:row>
  </x:sheetData>
  <x:pageMargins left="0.7" right="0.7" top="0.75" bottom="0.75" header="0.3" footer="0.3"/>
</x:worksheet>
</file>

<file path=xl/worksheets/sheet4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2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</x:cols>
  <x:sheetData>
    <x:row r="1" ht="27" customHeight="1">
      <x:c r="A1" s="261" t="str">
        <x:v>Hyperliquid (HYPE) | WATCH | October 18, 2026</x:v>
      </x:c>
      <x:c r="B1" s="261"/>
      <x:c r="C1" s="261"/>
      <x:c r="D1" s="261"/>
      <x:c r="E1" s="261"/>
      <x:c r="F1" s="261"/>
    </x:row>
    <x:row r="2" ht="27" customHeight="1">
      <x:c r="A2" s="267" t="str">
        <x:v>Publication sensitivities; no calibrated fair value or buy band. Legacy scenarios retained for audit.</x:v>
      </x:c>
      <x:c r="B2" s="267"/>
      <x:c r="C2" s="267"/>
      <x:c r="D2" s="267"/>
      <x:c r="E2" s="267"/>
      <x:c r="F2" s="267"/>
    </x:row>
    <x:row r="3" ht="27" customHeight="1">
      <x:c r="A3" s="226"/>
      <x:c r="B3" s="226"/>
      <x:c r="C3" s="226"/>
      <x:c r="D3" s="226"/>
      <x:c r="E3" s="226"/>
      <x:c r="F3" s="226"/>
    </x:row>
    <x:row r="4" ht="44" customHeight="1">
      <x:c r="A4" s="259" t="str">
        <x:v>HYPE/USDC window (days)</x:v>
      </x:c>
      <x:c r="B4" s="259" t="str">
        <x:v>Gross USDC cost</x:v>
      </x:c>
      <x:c r="C4" s="259" t="str">
        <x:v>HYPE bought</x:v>
      </x:c>
      <x:c r="D4" s="259" t="str">
        <x:v>Annualized pace (USDC)</x:v>
      </x:c>
      <x:c r="E4" s="226"/>
      <x:c r="F4" s="226"/>
    </x:row>
    <x:row r="5" ht="27" customHeight="1">
      <x:c r="A5" s="226" t="n">
        <x:v>30</x:v>
      </x:c>
      <x:c r="B5" s="240" t="n">
        <x:f>'v14 Indexed Purchases'!D5</x:f>
        <x:v>72481847.30565</x:v>
      </x:c>
      <x:c r="C5" s="240" t="n">
        <x:f>'v14 Indexed Purchases'!C5</x:f>
        <x:v>815779.55</x:v>
      </x:c>
      <x:c r="D5" s="240" t="n">
        <x:f>B5*$B$9/A5</x:f>
        <x:v>881862475.5520749</x:v>
      </x:c>
      <x:c r="E5" s="226"/>
      <x:c r="F5" s="226"/>
    </x:row>
    <x:row r="6" ht="27" customHeight="1">
      <x:c r="A6" s="226" t="n">
        <x:v>60</x:v>
      </x:c>
      <x:c r="B6" s="240" t="n">
        <x:f>'v14 Indexed Purchases'!D6</x:f>
        <x:v>139146464.49803</x:v>
      </x:c>
      <x:c r="C6" s="240" t="n">
        <x:f>'v14 Indexed Purchases'!C6</x:f>
        <x:v>1658562.44</x:v>
      </x:c>
      <x:c r="D6" s="240" t="n">
        <x:f>B6*$B$9/A6</x:f>
        <x:v>846474325.6963493</x:v>
      </x:c>
      <x:c r="E6" s="226"/>
      <x:c r="F6" s="226"/>
    </x:row>
    <x:row r="7" ht="27" customHeight="1">
      <x:c r="A7" s="226" t="n">
        <x:v>90</x:v>
      </x:c>
      <x:c r="B7" s="240" t="n">
        <x:f>'v14 Indexed Purchases'!D7</x:f>
        <x:v>169462036.4768</x:v>
      </x:c>
      <x:c r="C7" s="240" t="n">
        <x:f>'v14 Indexed Purchases'!C7</x:f>
        <x:v>2194269.61</x:v>
      </x:c>
      <x:c r="D7" s="240" t="n">
        <x:f>B7*$B$9/A7</x:f>
        <x:v>687262703.4892445</x:v>
      </x:c>
      <x:c r="E7" s="226"/>
      <x:c r="F7" s="226"/>
    </x:row>
    <x:row r="8" ht="27" customHeight="1">
      <x:c r="A8" s="226"/>
      <x:c r="B8" s="226"/>
      <x:c r="C8" s="226"/>
      <x:c r="D8" s="226"/>
      <x:c r="E8" s="226"/>
      <x:c r="F8" s="226"/>
    </x:row>
    <x:row r="9" ht="27" customHeight="1">
      <x:c r="A9" s="226" t="str">
        <x:v>Annualization days (convention)</x:v>
      </x:c>
      <x:c r="B9" s="226" t="n">
        <x:v>365</x:v>
      </x:c>
      <x:c r="C9" s="226"/>
      <x:c r="D9" s="226"/>
      <x:c r="E9" s="226"/>
      <x:c r="F9" s="226"/>
    </x:row>
    <x:row r="10" ht="27" customHeight="1">
      <x:c r="A10" s="237" t="str">
        <x:v>Annualized purchases are arithmetic pace comparisons, not earnings or forecasts.</x:v>
      </x:c>
      <x:c r="B10" s="237"/>
      <x:c r="C10" s="237"/>
      <x:c r="D10" s="237"/>
      <x:c r="E10" s="237"/>
      <x:c r="F10" s="237"/>
    </x:row>
    <x:row r="11" ht="27" customHeight="1">
      <x:c r="A11" s="226"/>
      <x:c r="B11" s="226"/>
      <x:c r="C11" s="226"/>
      <x:c r="D11" s="226"/>
      <x:c r="E11" s="226"/>
      <x:c r="F11" s="226"/>
    </x:row>
    <x:row r="12" ht="44" customHeight="1">
      <x:c r="A12" s="259" t="str">
        <x:v>Valuation hurdle: assumptions</x:v>
      </x:c>
      <x:c r="B12" s="259" t="str">
        <x:v>Value</x:v>
      </x:c>
      <x:c r="C12" s="259" t="str">
        <x:v>Units</x:v>
      </x:c>
      <x:c r="D12" s="259" t="str">
        <x:v>Meaning</x:v>
      </x:c>
      <x:c r="E12" s="226"/>
      <x:c r="F12" s="226"/>
    </x:row>
    <x:row r="13" ht="42" customHeight="1">
      <x:c r="A13" s="226" t="str">
        <x:v>Economic token denominator</x:v>
      </x:c>
      <x:c r="B13" s="264" t="n">
        <x:v>500000000</x:v>
      </x:c>
      <x:c r="C13" s="226" t="str">
        <x:v>HYPE</x:v>
      </x:c>
      <x:c r="D13" s="237" t="str">
        <x:v>Hypothetical; not verified float</x:v>
      </x:c>
      <x:c r="E13" s="226"/>
      <x:c r="F13" s="226"/>
    </x:row>
    <x:row r="14" ht="42" customHeight="1">
      <x:c r="A14" s="226" t="str">
        <x:v>Annual durable purchase budget</x:v>
      </x:c>
      <x:c r="B14" s="264" t="n">
        <x:v>750000000</x:v>
      </x:c>
      <x:c r="C14" s="226" t="str">
        <x:v>USDC/year</x:v>
      </x:c>
      <x:c r="D14" s="237" t="str">
        <x:v>Hypothetical; not historical revenue</x:v>
      </x:c>
      <x:c r="E14" s="226"/>
      <x:c r="F14" s="226"/>
    </x:row>
    <x:row r="15" ht="42" customHeight="1">
      <x:c r="A15" s="226" t="str">
        <x:v>Purchase-flow multiple</x:v>
      </x:c>
      <x:c r="B15" s="264" t="n">
        <x:v>20</x:v>
      </x:c>
      <x:c r="C15" s="226" t="str">
        <x:v>times</x:v>
      </x:c>
      <x:c r="D15" s="237" t="str">
        <x:v>Judgment; not equity P/E</x:v>
      </x:c>
      <x:c r="E15" s="226"/>
      <x:c r="F15" s="226"/>
    </x:row>
    <x:row r="16" ht="42" customHeight="1">
      <x:c r="A16" s="226" t="str">
        <x:v>Illustrative price to test</x:v>
      </x:c>
      <x:c r="B16" s="264" t="n">
        <x:v>80</x:v>
      </x:c>
      <x:c r="C16" s="226" t="str">
        <x:v>USDC/HYPE</x:v>
      </x:c>
      <x:c r="D16" s="237" t="str">
        <x:v>Round-number hurdle; NOT a quote</x:v>
      </x:c>
      <x:c r="E16" s="226"/>
      <x:c r="F16" s="226"/>
    </x:row>
    <x:row r="17" ht="42" customHeight="1">
      <x:c r="A17" s="226" t="str">
        <x:v>Conditional capitalized value</x:v>
      </x:c>
      <x:c r="B17" s="240" t="n">
        <x:f>B14*B15/B13</x:f>
        <x:v>30</x:v>
      </x:c>
      <x:c r="C17" s="226" t="str">
        <x:v>USDC/HYPE</x:v>
      </x:c>
      <x:c r="D17" s="237" t="str">
        <x:v>Heuristic; no contractual dividend</x:v>
      </x:c>
      <x:c r="E17" s="226"/>
      <x:c r="F17" s="226"/>
    </x:row>
    <x:row r="18" ht="42" customHeight="1">
      <x:c r="A18" s="226" t="str">
        <x:v>Annual budget needed at test price</x:v>
      </x:c>
      <x:c r="B18" s="240" t="n">
        <x:f>B16*B13/B15</x:f>
        <x:v>2000000000</x:v>
      </x:c>
      <x:c r="C18" s="226" t="str">
        <x:v>USDC/year</x:v>
      </x:c>
      <x:c r="D18" s="237" t="str">
        <x:v>Price x denominator / multiple</x:v>
      </x:c>
      <x:c r="E18" s="226"/>
      <x:c r="F18" s="226"/>
    </x:row>
    <x:row r="19" ht="42" customHeight="1">
      <x:c r="A19" s="226" t="str">
        <x:v>Budget shortfall vs assumption</x:v>
      </x:c>
      <x:c r="B19" s="240" t="n">
        <x:f>B18-B14</x:f>
        <x:v>1250000000</x:v>
      </x:c>
      <x:c r="C19" s="226" t="str">
        <x:v>USDC/year</x:v>
      </x:c>
      <x:c r="D19" s="237" t="str">
        <x:v>Positive means more budget needed</x:v>
      </x:c>
      <x:c r="E19" s="226"/>
      <x:c r="F19" s="226"/>
    </x:row>
    <x:row r="20" ht="27" customHeight="1">
      <x:c r="A20" s="226"/>
      <x:c r="B20" s="226"/>
      <x:c r="C20" s="226"/>
      <x:c r="D20" s="226"/>
      <x:c r="E20" s="226"/>
      <x:c r="F20" s="226"/>
    </x:row>
    <x:row r="21" ht="44" customHeight="1">
      <x:c r="A21" s="259" t="str">
        <x:v>Budget / denominator sensitivity</x:v>
      </x:c>
      <x:c r="B21" s="266" t="n">
        <x:v>300000000</x:v>
      </x:c>
      <x:c r="C21" s="266" t="n">
        <x:v>500000000</x:v>
      </x:c>
      <x:c r="D21" s="266" t="n">
        <x:v>1000000000</x:v>
      </x:c>
      <x:c r="E21" s="226"/>
      <x:c r="F21" s="226"/>
    </x:row>
    <x:row r="22" ht="27" customHeight="1">
      <x:c r="A22" s="265" t="n">
        <x:v>500000000</x:v>
      </x:c>
      <x:c r="B22" s="247" t="n">
        <x:f>$A22*$B$15/B$21</x:f>
        <x:v>33.333333333333336</x:v>
      </x:c>
      <x:c r="C22" s="247" t="n">
        <x:f>$A22*$B$15/C$21</x:f>
        <x:v>20</x:v>
      </x:c>
      <x:c r="D22" s="247" t="n">
        <x:f>$A22*$B$15/D$21</x:f>
        <x:v>10</x:v>
      </x:c>
      <x:c r="E22" s="226"/>
      <x:c r="F22" s="226"/>
    </x:row>
    <x:row r="23" ht="27" customHeight="1">
      <x:c r="A23" s="265" t="n">
        <x:v>750000000</x:v>
      </x:c>
      <x:c r="B23" s="247" t="n">
        <x:f>$A23*$B$15/B$21</x:f>
        <x:v>50</x:v>
      </x:c>
      <x:c r="C23" s="247" t="n">
        <x:f>$A23*$B$15/C$21</x:f>
        <x:v>30</x:v>
      </x:c>
      <x:c r="D23" s="247" t="n">
        <x:f>$A23*$B$15/D$21</x:f>
        <x:v>15</x:v>
      </x:c>
      <x:c r="E23" s="226"/>
      <x:c r="F23" s="226"/>
    </x:row>
    <x:row r="24" ht="27" customHeight="1">
      <x:c r="A24" s="265" t="n">
        <x:v>1000000000</x:v>
      </x:c>
      <x:c r="B24" s="247" t="n">
        <x:f>$A24*$B$15/B$21</x:f>
        <x:v>66.66666666666667</x:v>
      </x:c>
      <x:c r="C24" s="247" t="n">
        <x:f>$A24*$B$15/C$21</x:f>
        <x:v>40</x:v>
      </x:c>
      <x:c r="D24" s="247" t="n">
        <x:f>$A24*$B$15/D$21</x:f>
        <x:v>20</x:v>
      </x:c>
      <x:c r="E24" s="226"/>
      <x:c r="F24" s="226"/>
    </x:row>
    <x:row r="25" ht="27" customHeight="1">
      <x:c r="A25" s="237" t="str">
        <x:v>All sensitivity budgets and denominators are assumptions; multiple links to B15. No probability assigned.</x:v>
      </x:c>
      <x:c r="B25" s="237"/>
      <x:c r="C25" s="237"/>
      <x:c r="D25" s="237"/>
      <x:c r="E25" s="237"/>
      <x:c r="F25" s="237"/>
    </x:row>
    <x:row r="26" ht="27" customHeight="1">
      <x:c r="A26" s="226"/>
      <x:c r="B26" s="226"/>
      <x:c r="C26" s="226"/>
      <x:c r="D26" s="226"/>
      <x:c r="E26" s="226"/>
      <x:c r="F26" s="226"/>
    </x:row>
    <x:row r="27" ht="44" customHeight="1">
      <x:c r="A27" s="259" t="str">
        <x:v>HIP-3 indexed cohorts (30 days)</x:v>
      </x:c>
      <x:c r="B27" s="259" t="str">
        <x:v>Paid fees (USDC)</x:v>
      </x:c>
      <x:c r="C27" s="259" t="str">
        <x:v>Deployer fees (USD*)</x:v>
      </x:c>
      <x:c r="D27" s="259" t="str">
        <x:v>Hours present / 720</x:v>
      </x:c>
      <x:c r="E27" s="226"/>
      <x:c r="F27" s="226"/>
    </x:row>
    <x:row r="28" ht="27" customHeight="1">
      <x:c r="A28" s="226" t="str">
        <x:v>xyz</x:v>
      </x:c>
      <x:c r="B28" s="240" t="n">
        <x:v>6441780.17377599</x:v>
      </x:c>
      <x:c r="C28" s="240" t="n">
        <x:v>2169157.719937963</x:v>
      </x:c>
      <x:c r="D28" s="226" t="n">
        <x:v>719</x:v>
      </x:c>
      <x:c r="E28" s="226"/>
      <x:c r="F28" s="226"/>
    </x:row>
    <x:row r="29" ht="27" customHeight="1">
      <x:c r="A29" s="226" t="str">
        <x:v>io</x:v>
      </x:c>
      <x:c r="B29" s="240" t="n">
        <x:v>152028.41521100028</x:v>
      </x:c>
      <x:c r="C29" s="240" t="n">
        <x:v>49400.432018999934</x:v>
      </x:c>
      <x:c r="D29" s="226" t="n">
        <x:v>719</x:v>
      </x:c>
      <x:c r="E29" s="226"/>
      <x:c r="F29" s="226"/>
    </x:row>
    <x:row r="30" ht="27" customHeight="1">
      <x:c r="A30" s="226" t="str">
        <x:v>mkts</x:v>
      </x:c>
      <x:c r="B30" s="240" t="n">
        <x:v>65869.007382</x:v>
      </x:c>
      <x:c r="C30" s="240" t="n">
        <x:v>12348.977123999997</x:v>
      </x:c>
      <x:c r="D30" s="226" t="n">
        <x:v>717</x:v>
      </x:c>
      <x:c r="E30" s="226"/>
      <x:c r="F30" s="226"/>
    </x:row>
    <x:row r="31" ht="27" customHeight="1">
      <x:c r="A31" s="226" t="str">
        <x:v>para</x:v>
      </x:c>
      <x:c r="B31" s="240" t="n">
        <x:v>57407.922095999995</x:v>
      </x:c>
      <x:c r="C31" s="240" t="n">
        <x:v>21568.114753999977</x:v>
      </x:c>
      <x:c r="D31" s="226" t="n">
        <x:v>718</x:v>
      </x:c>
      <x:c r="E31" s="226"/>
      <x:c r="F31" s="226"/>
    </x:row>
    <x:row r="32" ht="27" customHeight="1">
      <x:c r="A32" s="226" t="str">
        <x:v>Reported cohort totals</x:v>
      </x:c>
      <x:c r="B32" s="240" t="n">
        <x:f>SUM(B28:B31)</x:f>
        <x:v>6717085.51846499</x:v>
      </x:c>
      <x:c r="C32" s="240" t="n">
        <x:f>SUM(C28:C31)</x:f>
        <x:v>2252475.2438349626</x:v>
      </x:c>
      <x:c r="D32" s="226"/>
      <x:c r="E32" s="226"/>
      <x:c r="F32" s="226"/>
    </x:row>
    <x:row r="33" ht="27" customHeight="1">
      <x:c r="A33" s="226" t="str">
        <x:v>Protocol-retained HIP-3 fees</x:v>
      </x:c>
      <x:c r="B33" s="226" t="str">
        <x:v>Unavailable</x:v>
      </x:c>
      <x:c r="C33" s="226"/>
      <x:c r="D33" s="226"/>
      <x:c r="E33" s="226"/>
      <x:c r="F33" s="226"/>
    </x:row>
    <x:row r="34" ht="27" customHeight="1">
      <x:c r="A34" s="237" t="str">
        <x:v>Incomplete cohort coverage. Maker rebates and builder fees lack cohort allocation. Do not call gross minus deployer fees protocol revenue. *Indexer treats fee tokens as USD1.</x:v>
      </x:c>
      <x:c r="B34" s="237"/>
      <x:c r="C34" s="237"/>
      <x:c r="D34" s="237"/>
      <x:c r="E34" s="237"/>
      <x:c r="F34" s="237"/>
    </x:row>
    <x:row r="35" ht="27" customHeight="1">
      <x:c r="A35" s="237"/>
      <x:c r="B35" s="237"/>
      <x:c r="C35" s="237"/>
      <x:c r="D35" s="237"/>
      <x:c r="E35" s="237"/>
      <x:c r="F35" s="237"/>
    </x:row>
    <x:row r="36" ht="27" customHeight="1">
      <x:c r="A36" s="226"/>
      <x:c r="B36" s="226"/>
      <x:c r="C36" s="226"/>
      <x:c r="D36" s="226"/>
      <x:c r="E36" s="226"/>
      <x:c r="F36" s="226"/>
    </x:row>
    <x:row r="37" ht="27" customHeight="1">
      <x:c r="A37" s="237" t="str">
        <x:v>Sources: v14 Indexed Purchases; v1.5/fee_audit.json and archived hourly responses, September 18–October 17 UTC. https://hl-indexer.llama.rip/llms.txt. All valuation inputs above are Hayabusa illustrative assumptions.</x:v>
      </x:c>
      <x:c r="B37" s="237"/>
      <x:c r="C37" s="237"/>
      <x:c r="D37" s="237"/>
      <x:c r="E37" s="237"/>
      <x:c r="F37" s="237"/>
    </x:row>
    <x:row r="38" ht="27" customHeight="1">
      <x:c r="A38" s="237"/>
      <x:c r="B38" s="237"/>
      <x:c r="C38" s="237"/>
      <x:c r="D38" s="237"/>
      <x:c r="E38" s="237"/>
      <x:c r="F38" s="237"/>
    </x:row>
    <x:row r="39" ht="27" customHeight="1">
      <x:c r="A39" s="226"/>
      <x:c r="B39" s="226"/>
      <x:c r="C39" s="226"/>
      <x:c r="D39" s="226"/>
      <x:c r="E39" s="226"/>
      <x:c r="F39" s="226"/>
    </x:row>
    <x:row r="40" ht="27" customHeight="1">
      <x:c r="A40" s="237" t="str">
        <x:v>Supply bridge remains unavailable in v14 Indexed Purchases. Legacy v13 Sustainable Flow uses an inherited historical proxy not rebuilt here; do not treat its conditional value as the current recommendation.</x:v>
      </x:c>
      <x:c r="B40" s="237"/>
      <x:c r="C40" s="237"/>
      <x:c r="D40" s="237"/>
      <x:c r="E40" s="237"/>
      <x:c r="F40" s="237"/>
    </x:row>
    <x:row r="41" ht="27" customHeight="1">
      <x:c r="A41" s="237"/>
      <x:c r="B41" s="237"/>
      <x:c r="C41" s="237"/>
      <x:c r="D41" s="237"/>
      <x:c r="E41" s="237"/>
      <x:c r="F41" s="237"/>
    </x:row>
    <x:row r="42" ht="27" customHeight="1">
      <x:c r="A42" s="226"/>
      <x:c r="B42" s="226"/>
      <x:c r="C42" s="226"/>
      <x:c r="D42" s="226"/>
      <x:c r="E42" s="226"/>
      <x:c r="F42" s="226"/>
    </x:row>
    <x:row r="43" ht="45" customHeight="1">
      <x:c r="A43" s="256" t="str">
        <x:v>v1.7: 6.32M gap decomposes into 4.55M zero-hash fills +1.78M net shortfall on 5 dates -0.01M USDT0 scope. Primary spotMeta identifies other markets as HYPE/USDT0 and HYPE/USDE. Costs remain separate. Indexer code cause unconfirmed; see Reconciliation-Report-v1.7.md.</x:v>
      </x:c>
      <x:c r="B43" s="256"/>
      <x:c r="C43" s="256"/>
      <x:c r="D43" s="256"/>
      <x:c r="E43" s="256"/>
      <x:c r="F43" s="256"/>
    </x:row>
    <x:row r="44" ht="45" customHeight="1">
      <x:c r="A44" s="256"/>
      <x:c r="B44" s="256"/>
      <x:c r="C44" s="256"/>
      <x:c r="D44" s="256"/>
      <x:c r="E44" s="256"/>
      <x:c r="F44" s="256"/>
    </x:row>
  </x:sheetData>
  <x:mergeCells>
    <x:mergeCell ref="A1:F1"/>
    <x:mergeCell ref="A2:F2"/>
    <x:mergeCell ref="A10:F10"/>
    <x:mergeCell ref="A25:F25"/>
    <x:mergeCell ref="A34:F35"/>
    <x:mergeCell ref="A37:F38"/>
    <x:mergeCell ref="A40:F41"/>
    <x:mergeCell ref="A43:F44"/>
  </x:mergeCells>
  <x:pageMargins left="0.7" right="0.7" top="0.75" bottom="0.75" header="0.3" footer="0.3"/>
</x:worksheet>
</file>

<file path=xl/worksheets/sheet4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3" hidden="0" customWidth="1"/>
    <x:col min="3" max="3" width="23" hidden="0" customWidth="1"/>
    <x:col min="4" max="4" width="23" hidden="0" customWidth="1"/>
    <x:col min="5" max="5" width="25" hidden="0" customWidth="1"/>
    <x:col min="6" max="6" width="25" hidden="0" customWidth="1"/>
  </x:cols>
  <x:sheetData>
    <x:row r="1" ht="27" customHeight="1">
      <x:c r="A1" s="226" t="str">
        <x:v>Hyperliquid (HYPE) | v1.9 | Reserve and cohort evidence</x:v>
      </x:c>
      <x:c r="B1" s="226"/>
      <x:c r="C1" s="226"/>
      <x:c r="D1" s="226"/>
      <x:c r="E1" s="226"/>
      <x:c r="F1" s="226"/>
    </x:row>
    <x:row r="2" ht="27" customHeight="1">
      <x:c r="A2" s="237" t="str">
        <x:v>WATCH. Primary reserve history now reconciled; one contributor cohort traced. Offchain reserve backing, contractual resale restrictions and complete HIP-3 net fees remain unresolved.</x:v>
      </x:c>
      <x:c r="B2" s="237"/>
      <x:c r="C2" s="237"/>
      <x:c r="D2" s="237"/>
      <x:c r="E2" s="237"/>
      <x:c r="F2" s="237"/>
    </x:row>
    <x:row r="3" ht="27" customHeight="1">
      <x:c r="A3" s="237"/>
      <x:c r="B3" s="237"/>
      <x:c r="C3" s="237"/>
      <x:c r="D3" s="237"/>
      <x:c r="E3" s="237"/>
      <x:c r="F3" s="237"/>
    </x:row>
    <x:row r="4" ht="27" customHeight="1">
      <x:c r="A4" s="226"/>
      <x:c r="B4" s="226"/>
      <x:c r="C4" s="226"/>
      <x:c r="D4" s="226"/>
      <x:c r="E4" s="226"/>
      <x:c r="F4" s="226"/>
    </x:row>
    <x:row r="5" ht="44" customHeight="1">
      <x:c r="A5" s="270" t="str">
        <x:v>First accrual interval: Aug 27–Sep 25</x:v>
      </x:c>
      <x:c r="B5" s="270" t="str">
        <x:v>USDC</x:v>
      </x:c>
      <x:c r="C5" s="270" t="str">
        <x:v>Evidence</x:v>
      </x:c>
      <x:c r="D5" s="270" t="str">
        <x:v>Interpretation</x:v>
      </x:c>
      <x:c r="E5" s="226"/>
      <x:c r="F5" s="226"/>
    </x:row>
    <x:row r="6" ht="42" customHeight="1">
      <x:c r="A6" s="226" t="str">
        <x:v>30-day primary accrual total</x:v>
      </x:c>
      <x:c r="B6" s="271" t="n">
        <x:f>SUM(D46:D75)</x:f>
        <x:v>14580776.685320277</x:v>
      </x:c>
      <x:c r="C6" s="237" t="str">
        <x:v>Primary API</x:v>
      </x:c>
      <x:c r="D6" s="237" t="str">
        <x:v>Not offchain reserve audit</x:v>
      </x:c>
      <x:c r="E6" s="226"/>
      <x:c r="F6" s="226"/>
    </x:row>
    <x:row r="7" ht="42" customHeight="1">
      <x:c r="A7" s="226" t="str">
        <x:v>Main settlement received</x:v>
      </x:c>
      <x:c r="B7" s="271" t="n">
        <x:v>14580774.68532028</x:v>
      </x:c>
      <x:c r="C7" s="237" t="str">
        <x:v>Primary ledger</x:v>
      </x:c>
      <x:c r="D7" s="237" t="str">
        <x:v>October 4 main posting</x:v>
      </x:c>
      <x:c r="E7" s="226"/>
      <x:c r="F7" s="226"/>
    </x:row>
    <x:row r="8" ht="42" customHeight="1">
      <x:c r="A8" s="226" t="str">
        <x:v>Separate earlier transfer</x:v>
      </x:c>
      <x:c r="B8" s="271" t="n">
        <x:v>2</x:v>
      </x:c>
      <x:c r="C8" s="237" t="str">
        <x:v>Primary ledger</x:v>
      </x:c>
      <x:c r="D8" s="237" t="str">
        <x:v>October 3; purpose not established</x:v>
      </x:c>
      <x:c r="E8" s="226"/>
      <x:c r="F8" s="226"/>
    </x:row>
    <x:row r="9" ht="42" customHeight="1">
      <x:c r="A9" s="226" t="str">
        <x:v>Combined observed payments</x:v>
      </x:c>
      <x:c r="B9" s="271" t="n">
        <x:f>SUM(B7:B8)</x:f>
        <x:v>14580776.68532028</x:v>
      </x:c>
      <x:c r="C9" s="237" t="str">
        <x:v>Calculated</x:v>
      </x:c>
      <x:c r="D9" s="237" t="str">
        <x:v>Reconciles within source precision</x:v>
      </x:c>
      <x:c r="E9" s="226"/>
      <x:c r="F9" s="226"/>
    </x:row>
    <x:row r="10" ht="42" customHeight="1">
      <x:c r="A10" s="226" t="str">
        <x:v>Payments less accrual</x:v>
      </x:c>
      <x:c r="B10" s="271" t="n">
        <x:f>B9-B6</x:f>
        <x:v>3.725290298461914e-9</x:v>
      </x:c>
      <x:c r="C10" s="237" t="str">
        <x:v>Calculated</x:v>
      </x:c>
      <x:c r="D10" s="237" t="str">
        <x:v>No second 90% haircut</x:v>
      </x:c>
      <x:c r="E10" s="226"/>
      <x:c r="F10" s="226"/>
    </x:row>
    <x:row r="11" ht="42" customHeight="1">
      <x:c r="A11" s="226"/>
      <x:c r="B11" s="271"/>
      <x:c r="C11" s="237"/>
      <x:c r="D11" s="237"/>
      <x:c r="E11" s="226"/>
      <x:c r="F11" s="226"/>
    </x:row>
    <x:row r="12" ht="42" customHeight="1">
      <x:c r="A12" s="270" t="str">
        <x:v>Second interval: Sep 26–Oct 17</x:v>
      </x:c>
      <x:c r="B12" s="272" t="str">
        <x:v>USDC</x:v>
      </x:c>
      <x:c r="C12" s="270" t="str">
        <x:v>Days</x:v>
      </x:c>
      <x:c r="D12" s="270" t="str">
        <x:v>Status</x:v>
      </x:c>
      <x:c r="E12" s="226"/>
      <x:c r="F12" s="226"/>
    </x:row>
    <x:row r="13" ht="42" customHeight="1">
      <x:c r="A13" s="226" t="str">
        <x:v>Accrued through cutoff</x:v>
      </x:c>
      <x:c r="B13" s="271" t="n">
        <x:f>SUM(D76:D97)</x:f>
        <x:v>11736383.03212888</x:v>
      </x:c>
      <x:c r="C13" s="237" t="n">
        <x:v>22</x:v>
      </x:c>
      <x:c r="D13" s="237" t="str">
        <x:v>Not a settled payment or forecast</x:v>
      </x:c>
      <x:c r="E13" s="226"/>
      <x:c r="F13" s="226"/>
    </x:row>
    <x:row r="14" ht="42" customHeight="1">
      <x:c r="A14" s="226"/>
      <x:c r="B14" s="271"/>
      <x:c r="C14" s="237"/>
      <x:c r="D14" s="237"/>
      <x:c r="E14" s="226"/>
      <x:c r="F14" s="226"/>
    </x:row>
    <x:row r="15" ht="42" customHeight="1">
      <x:c r="A15" s="270" t="str">
        <x:v>October 17 reserve observation</x:v>
      </x:c>
      <x:c r="B15" s="272" t="str">
        <x:v>Value</x:v>
      </x:c>
      <x:c r="C15" s="270" t="str">
        <x:v>Units</x:v>
      </x:c>
      <x:c r="D15" s="270" t="str">
        <x:v>Use</x:v>
      </x:c>
      <x:c r="E15" s="226"/>
      <x:c r="F15" s="226"/>
    </x:row>
    <x:row r="16" ht="42" customHeight="1">
      <x:c r="A16" s="226" t="str">
        <x:v>Reported eligible supply</x:v>
      </x:c>
      <x:c r="B16" s="271" t="n">
        <x:f>B97</x:f>
        <x:v>5705280600.506901</x:v>
      </x:c>
      <x:c r="C16" s="237" t="str">
        <x:v>USDC</x:v>
      </x:c>
      <x:c r="D16" s="237" t="str">
        <x:v>Primary onchain history</x:v>
      </x:c>
      <x:c r="E16" s="226"/>
      <x:c r="F16" s="226"/>
    </x:row>
    <x:row r="17" ht="42" customHeight="1">
      <x:c r="A17" s="226" t="str">
        <x:v>Effective annual rate</x:v>
      </x:c>
      <x:c r="B17" s="273" t="n">
        <x:f>C97</x:f>
        <x:v>0.03332843</x:v>
      </x:c>
      <x:c r="C17" s="237" t="str">
        <x:v>annual rate</x:v>
      </x:c>
      <x:c r="D17" s="237" t="str">
        <x:v>Already effective; no extra90%</x:v>
      </x:c>
      <x:c r="E17" s="226"/>
      <x:c r="F17" s="226"/>
    </x:row>
    <x:row r="18" ht="42" customHeight="1">
      <x:c r="A18" s="226" t="str">
        <x:v>Annualized point-in-time accrual</x:v>
      </x:c>
      <x:c r="B18" s="271" t="n">
        <x:f>B16*B17</x:f>
        <x:v>190148045.12435222</x:v>
      </x:c>
      <x:c r="C18" s="237" t="str">
        <x:v>USDC/year</x:v>
      </x:c>
      <x:c r="D18" s="237" t="str">
        <x:v>Static observation; not forecast</x:v>
      </x:c>
      <x:c r="E18" s="226"/>
      <x:c r="F18" s="226"/>
    </x:row>
    <x:row r="19" ht="42" customHeight="1">
      <x:c r="A19" s="226" t="str">
        <x:v>Daily interest observed</x:v>
      </x:c>
      <x:c r="B19" s="271" t="n">
        <x:f>D97</x:f>
        <x:v>520596.97501533</x:v>
      </x:c>
      <x:c r="C19" s="237" t="str">
        <x:v>USDC/day</x:v>
      </x:c>
      <x:c r="D19" s="237" t="str">
        <x:v>365.25-day basis</x:v>
      </x:c>
      <x:c r="E19" s="226"/>
      <x:c r="F19" s="226"/>
    </x:row>
    <x:row r="20" ht="42" customHeight="1">
      <x:c r="A20" s="226"/>
      <x:c r="B20" s="271"/>
      <x:c r="C20" s="237"/>
      <x:c r="D20" s="237"/>
      <x:c r="E20" s="226"/>
      <x:c r="F20" s="226"/>
    </x:row>
    <x:row r="21" ht="42" customHeight="1">
      <x:c r="A21" s="270" t="str">
        <x:v>October distribution cohort</x:v>
      </x:c>
      <x:c r="B21" s="272" t="str">
        <x:v>HYPE</x:v>
      </x:c>
      <x:c r="C21" s="270" t="str">
        <x:v>Evidence</x:v>
      </x:c>
      <x:c r="D21" s="270" t="str">
        <x:v>Boundary</x:v>
      </x:c>
      <x:c r="E21" s="226"/>
      <x:c r="F21" s="226"/>
    </x:row>
    <x:row r="22" ht="42" customHeight="1">
      <x:c r="A22" s="226" t="str">
        <x:v>Team-labeled source → five wallets</x:v>
      </x:c>
      <x:c r="B22" s="271" t="n">
        <x:v>3750000</x:v>
      </x:c>
      <x:c r="C22" s="237" t="str">
        <x:v>Primary ledgers</x:v>
      </x:c>
      <x:c r="D22" s="237" t="str">
        <x:v>Entity label remains secondary</x:v>
      </x:c>
      <x:c r="E22" s="226"/>
      <x:c r="F22" s="226"/>
    </x:row>
    <x:row r="23" ht="42" customHeight="1">
      <x:c r="A23" s="226" t="str">
        <x:v>Five wallets → recipient</x:v>
      </x:c>
      <x:c r="B23" s="271" t="n">
        <x:v>3750000</x:v>
      </x:c>
      <x:c r="C23" s="237" t="str">
        <x:v>Primary ledgers</x:v>
      </x:c>
      <x:c r="D23" s="237" t="str">
        <x:v>750,000 each</x:v>
      </x:c>
      <x:c r="E23" s="226"/>
      <x:c r="F23" s="226"/>
    </x:row>
    <x:row r="24" ht="42" customHeight="1">
      <x:c r="A24" s="226" t="str">
        <x:v>Recipient staking deposits</x:v>
      </x:c>
      <x:c r="B24" s="271" t="n">
        <x:v>3125000.9886</x:v>
      </x:c>
      <x:c r="C24" s="237" t="str">
        <x:v>Primary ledger</x:v>
      </x:c>
      <x:c r="D24" s="237" t="str">
        <x:v>Includes small prior amount</x:v>
      </x:c>
      <x:c r="E24" s="226"/>
      <x:c r="F24" s="226"/>
    </x:row>
    <x:row r="25" ht="42" customHeight="1">
      <x:c r="A25" s="226" t="str">
        <x:v>Recipient staking withdrawals</x:v>
      </x:c>
      <x:c r="B25" s="271" t="n">
        <x:v>0.98867267</x:v>
      </x:c>
      <x:c r="C25" s="237" t="str">
        <x:v>Primary ledger</x:v>
      </x:c>
      <x:c r="D25" s="237" t="str">
        <x:v>Small prior withdrawal</x:v>
      </x:c>
      <x:c r="E25" s="226"/>
      <x:c r="F25" s="226"/>
    </x:row>
    <x:row r="26" ht="42" customHeight="1">
      <x:c r="A26" s="226" t="str">
        <x:v>Net moved into staking</x:v>
      </x:c>
      <x:c r="B26" s="271" t="n">
        <x:f>B24-B25</x:f>
        <x:v>3124999.99992733</x:v>
      </x:c>
      <x:c r="C26" s="237" t="str">
        <x:v>Calculated</x:v>
      </x:c>
      <x:c r="D26" s="237" t="str">
        <x:v>Approximately3.125M cohort</x:v>
      </x:c>
      <x:c r="E26" s="226"/>
      <x:c r="F26" s="226"/>
    </x:row>
    <x:row r="27" ht="42" customHeight="1">
      <x:c r="A27" s="226" t="str">
        <x:v>Separate HyperEVM transfer</x:v>
      </x:c>
      <x:c r="B27" s="271" t="n">
        <x:v>625000</x:v>
      </x:c>
      <x:c r="C27" s="237" t="str">
        <x:v>Successful primary receipt</x:v>
      </x:c>
      <x:c r="D27" s="237" t="str">
        <x:v>Not a sale or permanent lock</x:v>
      </x:c>
      <x:c r="E27" s="226"/>
      <x:c r="F27" s="226"/>
    </x:row>
    <x:row r="28" ht="42" customHeight="1">
      <x:c r="A28" s="226" t="str">
        <x:v>EVM recipient balance at capture</x:v>
      </x:c>
      <x:c r="B28" s="271" t="n">
        <x:v>625000</x:v>
      </x:c>
      <x:c r="C28" s="237" t="str">
        <x:v>Primary RPC</x:v>
      </x:c>
      <x:c r="D28" s="237" t="str">
        <x:v>625K potentially transferable</x:v>
      </x:c>
      <x:c r="E28" s="226"/>
      <x:c r="F28" s="226"/>
    </x:row>
    <x:row r="29" ht="27" customHeight="1">
      <x:c r="A29" s="226"/>
      <x:c r="B29" s="226"/>
      <x:c r="C29" s="226"/>
      <x:c r="D29" s="226"/>
      <x:c r="E29" s="226"/>
      <x:c r="F29" s="226"/>
    </x:row>
    <x:row r="30" ht="27" customHeight="1">
      <x:c r="A30" s="237" t="str">
        <x:v>This cohort does not fill the global saleable-supply bridge. Staking can be reversed under protocol rules. The 625K EVM balance is not proven sold; private ownership/OTC terms are unverified.</x:v>
      </x:c>
      <x:c r="B30" s="237"/>
      <x:c r="C30" s="237"/>
      <x:c r="D30" s="237"/>
      <x:c r="E30" s="237"/>
      <x:c r="F30" s="237"/>
    </x:row>
    <x:row r="31" ht="27" customHeight="1">
      <x:c r="A31" s="237"/>
      <x:c r="B31" s="237"/>
      <x:c r="C31" s="237"/>
      <x:c r="D31" s="237"/>
      <x:c r="E31" s="237"/>
      <x:c r="F31" s="237"/>
    </x:row>
    <x:row r="32" ht="27" customHeight="1">
      <x:c r="A32" s="226"/>
      <x:c r="B32" s="226"/>
      <x:c r="C32" s="226"/>
      <x:c r="D32" s="226"/>
      <x:c r="E32" s="226"/>
      <x:c r="F32" s="226"/>
    </x:row>
    <x:row r="33" ht="27" customHeight="1">
      <x:c r="A33" s="237" t="str">
        <x:v>Sources: primary https://api.hyperliquid.xyz/info (aqav2InterestHistory, token0; user ledgers); https://rpc.hyperliquid.xyz/evm. Raw requests, dates, hashes and event replay in v1.8. Primary source matching is not an audit of offchain reserves. Raw full-market fee replay is blocked by AWS Requester Pays authentication; no paid access used.</x:v>
      </x:c>
      <x:c r="B33" s="237"/>
      <x:c r="C33" s="237"/>
      <x:c r="D33" s="237"/>
      <x:c r="E33" s="237"/>
      <x:c r="F33" s="237"/>
    </x:row>
    <x:row r="34" ht="27" customHeight="1">
      <x:c r="A34" s="237"/>
      <x:c r="B34" s="237"/>
      <x:c r="C34" s="237"/>
      <x:c r="D34" s="237"/>
      <x:c r="E34" s="237"/>
      <x:c r="F34" s="237"/>
    </x:row>
    <x:row r="35" ht="27" customHeight="1">
      <x:c r="A35" s="237"/>
      <x:c r="B35" s="237"/>
      <x:c r="C35" s="237"/>
      <x:c r="D35" s="237"/>
      <x:c r="E35" s="237"/>
      <x:c r="F35" s="237"/>
    </x:row>
    <x:row r="36" ht="27" customHeight="1">
      <x:c r="A36" s="226"/>
      <x:c r="B36" s="226"/>
      <x:c r="C36" s="226"/>
      <x:c r="D36" s="226"/>
      <x:c r="E36" s="226"/>
      <x:c r="F36" s="226"/>
    </x:row>
    <x:row r="37" ht="27" customHeight="1">
      <x:c r="A37" s="226" t="str">
        <x:v>Day-count basis (verified)</x:v>
      </x:c>
      <x:c r="B37" s="226" t="n">
        <x:v>365.25</x:v>
      </x:c>
      <x:c r="C37" s="226"/>
      <x:c r="D37" s="226"/>
      <x:c r="E37" s="226"/>
      <x:c r="F37" s="226"/>
    </x:row>
    <x:row r="38" ht="27" customHeight="1">
      <x:c r="A38" s="226" t="str">
        <x:v>Annual multiplier applied again</x:v>
      </x:c>
      <x:c r="B38" s="226" t="n">
        <x:v>1</x:v>
      </x:c>
      <x:c r="C38" s="226"/>
      <x:c r="D38" s="226"/>
      <x:c r="E38" s="226"/>
      <x:c r="F38" s="226"/>
    </x:row>
    <x:row r="39" ht="27" customHeight="1">
      <x:c r="A39" s="226"/>
      <x:c r="B39" s="226"/>
      <x:c r="C39" s="226"/>
      <x:c r="D39" s="226"/>
      <x:c r="E39" s="226"/>
      <x:c r="F39" s="226"/>
    </x:row>
    <x:row r="40" ht="27" customHeight="1">
      <x:c r="A40" s="237" t="str">
        <x:v>Existing valuation assumptions remain unchanged in v16 Publication Model. These new observations improve evidence; they do not establish durable future income, a calibrated multiple or a supported token denominator. Current staking summary includes rewards and is not cohort principal.</x:v>
      </x:c>
      <x:c r="B40" s="237"/>
      <x:c r="C40" s="237"/>
      <x:c r="D40" s="237"/>
      <x:c r="E40" s="237"/>
      <x:c r="F40" s="237"/>
    </x:row>
    <x:row r="41" ht="27" customHeight="1">
      <x:c r="A41" s="237"/>
      <x:c r="B41" s="237"/>
      <x:c r="C41" s="237"/>
      <x:c r="D41" s="237"/>
      <x:c r="E41" s="237"/>
      <x:c r="F41" s="237"/>
    </x:row>
    <x:row r="42" ht="27" customHeight="1">
      <x:c r="A42" s="237"/>
      <x:c r="B42" s="237"/>
      <x:c r="C42" s="237"/>
      <x:c r="D42" s="237"/>
      <x:c r="E42" s="237"/>
      <x:c r="F42" s="237"/>
    </x:row>
    <x:row r="43" ht="27" customHeight="1">
      <x:c r="A43" s="226"/>
      <x:c r="B43" s="226"/>
      <x:c r="C43" s="226"/>
      <x:c r="D43" s="226"/>
      <x:c r="E43" s="226"/>
      <x:c r="F43" s="226"/>
    </x:row>
    <x:row r="44" ht="27" customHeight="1">
      <x:c r="A44" s="226"/>
      <x:c r="B44" s="226"/>
      <x:c r="C44" s="226"/>
      <x:c r="D44" s="226"/>
      <x:c r="E44" s="226"/>
      <x:c r="F44" s="226"/>
    </x:row>
    <x:row r="45" ht="44" customHeight="1">
      <x:c r="A45" s="270" t="str">
        <x:v>UTC date</x:v>
      </x:c>
      <x:c r="B45" s="270" t="str">
        <x:v>Reported eligible USDC</x:v>
      </x:c>
      <x:c r="C45" s="270" t="str">
        <x:v>Effective rate</x:v>
      </x:c>
      <x:c r="D45" s="270" t="str">
        <x:v>Reported accrual USDC</x:v>
      </x:c>
      <x:c r="E45" s="270" t="str">
        <x:v>Recomputed daily USDC</x:v>
      </x:c>
      <x:c r="F45" s="270" t="str">
        <x:v>Reported minus calculated</x:v>
      </x:c>
    </x:row>
    <x:row r="46" ht="27" customHeight="1">
      <x:c r="A46" s="226" t="str">
        <x:v>2026-08-27</x:v>
      </x:c>
      <x:c r="B46" s="240" t="n">
        <x:v>5540965727.7305</x:v>
      </x:c>
      <x:c r="C46" s="273" t="n">
        <x:v>0.03135672</x:v>
      </x:c>
      <x:c r="D46" s="271" t="n">
        <x:v>475692.02150319</x:v>
      </x:c>
      <x:c r="E46" s="271" t="n">
        <x:f>B46*C46/$B$37</x:f>
        <x:v>475692.02150319377</x:v>
      </x:c>
      <x:c r="F46" s="251" t="n">
        <x:f>D46-E46</x:f>
        <x:v>-3.7834979593753815e-9</x:v>
      </x:c>
    </x:row>
    <x:row r="47" ht="27" customHeight="1">
      <x:c r="A47" s="226" t="str">
        <x:v>2026-08-28</x:v>
      </x:c>
      <x:c r="B47" s="240" t="n">
        <x:v>5564656887.811164</x:v>
      </x:c>
      <x:c r="C47" s="273" t="n">
        <x:v>0.03135673</x:v>
      </x:c>
      <x:c r="D47" s="271" t="n">
        <x:v>477726.06043459</x:v>
      </x:c>
      <x:c r="E47" s="271" t="n">
        <x:f>B47*C47/$B$37</x:f>
        <x:v>477726.0604345926</x:v>
      </x:c>
      <x:c r="F47" s="251" t="n">
        <x:f>D47-E47</x:f>
        <x:v>-2.6193447411060333e-9</x:v>
      </x:c>
    </x:row>
    <x:row r="48" ht="27" customHeight="1">
      <x:c r="A48" s="226" t="str">
        <x:v>2026-08-29</x:v>
      </x:c>
      <x:c r="B48" s="240" t="n">
        <x:v>5613700589.657472</x:v>
      </x:c>
      <x:c r="C48" s="273" t="n">
        <x:v>0.03135389</x:v>
      </x:c>
      <x:c r="D48" s="271" t="n">
        <x:v>481892.81528009</x:v>
      </x:c>
      <x:c r="E48" s="271" t="n">
        <x:f>B48*C48/$B$37</x:f>
        <x:v>481892.81528009725</x:v>
      </x:c>
      <x:c r="F48" s="251" t="n">
        <x:f>D48-E48</x:f>
        <x:v>-7.2177499532699585e-9</x:v>
      </x:c>
    </x:row>
    <x:row r="49" ht="27" customHeight="1">
      <x:c r="A49" s="226" t="str">
        <x:v>2026-08-30</x:v>
      </x:c>
      <x:c r="B49" s="240" t="n">
        <x:v>5614467037.01014</x:v>
      </x:c>
      <x:c r="C49" s="273" t="n">
        <x:v>0.03135389</x:v>
      </x:c>
      <x:c r="D49" s="271" t="n">
        <x:v>481958.60886253</x:v>
      </x:c>
      <x:c r="E49" s="271" t="n">
        <x:f>B49*C49/$B$37</x:f>
        <x:v>481958.6088625377</x:v>
      </x:c>
      <x:c r="F49" s="251" t="n">
        <x:f>D49-E49</x:f>
        <x:v>-7.741618901491165e-9</x:v>
      </x:c>
    </x:row>
    <x:row r="50" ht="27" customHeight="1">
      <x:c r="A50" s="226" t="str">
        <x:v>2026-08-31</x:v>
      </x:c>
      <x:c r="B50" s="240" t="n">
        <x:v>5610638515.131244</x:v>
      </x:c>
      <x:c r="C50" s="273" t="n">
        <x:v>0.03135389</x:v>
      </x:c>
      <x:c r="D50" s="271" t="n">
        <x:v>481629.95984445</x:v>
      </x:c>
      <x:c r="E50" s="271" t="n">
        <x:f>B50*C50/$B$37</x:f>
        <x:v>481629.9598444582</x:v>
      </x:c>
      <x:c r="F50" s="251" t="n">
        <x:f>D50-E50</x:f>
        <x:v>-8.207280188798904e-9</x:v>
      </x:c>
    </x:row>
    <x:row r="51" ht="27" customHeight="1">
      <x:c r="A51" s="226" t="str">
        <x:v>2026-09-01</x:v>
      </x:c>
      <x:c r="B51" s="240" t="n">
        <x:v>5548789016.320572</x:v>
      </x:c>
      <x:c r="C51" s="273" t="n">
        <x:v>0.03135087</x:v>
      </x:c>
      <x:c r="D51" s="271" t="n">
        <x:v>476274.77921449</x:v>
      </x:c>
      <x:c r="E51" s="271" t="n">
        <x:f>B51*C51/$B$37</x:f>
        <x:v>476274.7792144946</x:v>
      </x:c>
      <x:c r="F51" s="251" t="n">
        <x:f>D51-E51</x:f>
        <x:v>-4.6566128730773926e-9</x:v>
      </x:c>
    </x:row>
    <x:row r="52" ht="27" customHeight="1">
      <x:c r="A52" s="226" t="str">
        <x:v>2026-09-02</x:v>
      </x:c>
      <x:c r="B52" s="240" t="n">
        <x:v>5569360222.053753</x:v>
      </x:c>
      <x:c r="C52" s="273" t="n">
        <x:v>0.03135672</x:v>
      </x:c>
      <x:c r="D52" s="271" t="n">
        <x:v>478129.68942389</x:v>
      </x:c>
      <x:c r="E52" s="271" t="n">
        <x:f>B52*C52/$B$37</x:f>
        <x:v>478129.68942389416</x:v>
      </x:c>
      <x:c r="F52" s="251" t="n">
        <x:f>D52-E52</x:f>
        <x:v>-4.132743924856186e-9</x:v>
      </x:c>
    </x:row>
    <x:row r="53" ht="27" customHeight="1">
      <x:c r="A53" s="226" t="str">
        <x:v>2026-09-03</x:v>
      </x:c>
      <x:c r="B53" s="240" t="n">
        <x:v>5497977544.608498</x:v>
      </x:c>
      <x:c r="C53" s="273" t="n">
        <x:v>0.03135673</x:v>
      </x:c>
      <x:c r="D53" s="271" t="n">
        <x:v>472001.63562587</x:v>
      </x:c>
      <x:c r="E53" s="271" t="n">
        <x:f>B53*C53/$B$37</x:f>
        <x:v>472001.63562587707</x:v>
      </x:c>
      <x:c r="F53" s="251" t="n">
        <x:f>D53-E53</x:f>
        <x:v>-7.043126970529556e-9</x:v>
      </x:c>
    </x:row>
    <x:row r="54" ht="27" customHeight="1">
      <x:c r="A54" s="226" t="str">
        <x:v>2026-09-04</x:v>
      </x:c>
      <x:c r="B54" s="240" t="n">
        <x:v>5607444286.703445</x:v>
      </x:c>
      <x:c r="C54" s="273" t="n">
        <x:v>0.03135673</x:v>
      </x:c>
      <x:c r="D54" s="271" t="n">
        <x:v>481399.36067954</x:v>
      </x:c>
      <x:c r="E54" s="271" t="n">
        <x:f>B54*C54/$B$37</x:f>
        <x:v>481399.3606795414</x:v>
      </x:c>
      <x:c r="F54" s="251" t="n">
        <x:f>D54-E54</x:f>
        <x:v>-1.3969838619232178e-9</x:v>
      </x:c>
    </x:row>
    <x:row r="55" ht="27" customHeight="1">
      <x:c r="A55" s="226" t="str">
        <x:v>2026-09-05</x:v>
      </x:c>
      <x:c r="B55" s="240" t="n">
        <x:v>5593838329.562458</x:v>
      </x:c>
      <x:c r="C55" s="273" t="n">
        <x:v>0.03135673</x:v>
      </x:c>
      <x:c r="D55" s="271" t="n">
        <x:v>480231.28860709</x:v>
      </x:c>
      <x:c r="E55" s="271" t="n">
        <x:f>B55*C55/$B$37</x:f>
        <x:v>480231.28860709385</x:v>
      </x:c>
      <x:c r="F55" s="251" t="n">
        <x:f>D55-E55</x:f>
        <x:v>-3.841705620288849e-9</x:v>
      </x:c>
    </x:row>
    <x:row r="56" ht="27" customHeight="1">
      <x:c r="A56" s="226" t="str">
        <x:v>2026-09-06</x:v>
      </x:c>
      <x:c r="B56" s="240" t="n">
        <x:v>5615270337.871882</x:v>
      </x:c>
      <x:c r="C56" s="273" t="n">
        <x:v>0.03135673</x:v>
      </x:c>
      <x:c r="D56" s="271" t="n">
        <x:v>482071.22754731</x:v>
      </x:c>
      <x:c r="E56" s="271" t="n">
        <x:f>B56*C56/$B$37</x:f>
        <x:v>482071.2275473166</x:v>
      </x:c>
      <x:c r="F56" s="251" t="n">
        <x:f>D56-E56</x:f>
        <x:v>-6.577465683221817e-9</x:v>
      </x:c>
    </x:row>
    <x:row r="57" ht="27" customHeight="1">
      <x:c r="A57" s="226" t="str">
        <x:v>2026-09-07</x:v>
      </x:c>
      <x:c r="B57" s="240" t="n">
        <x:v>5646533957.364725</x:v>
      </x:c>
      <x:c r="C57" s="273" t="n">
        <x:v>0.03135673</x:v>
      </x:c>
      <x:c r="D57" s="271" t="n">
        <x:v>484755.21077869</x:v>
      </x:c>
      <x:c r="E57" s="271" t="n">
        <x:f>B57*C57/$B$37</x:f>
        <x:v>484755.21077869186</x:v>
      </x:c>
      <x:c r="F57" s="251" t="n">
        <x:f>D57-E57</x:f>
        <x:v>-1.862645149230957e-9</x:v>
      </x:c>
    </x:row>
    <x:row r="58" ht="27" customHeight="1">
      <x:c r="A58" s="226" t="str">
        <x:v>2026-09-08</x:v>
      </x:c>
      <x:c r="B58" s="240" t="n">
        <x:v>5659360710.959297</x:v>
      </x:c>
      <x:c r="C58" s="273" t="n">
        <x:v>0.03135673</x:v>
      </x:c>
      <x:c r="D58" s="271" t="n">
        <x:v>485856.38818934</x:v>
      </x:c>
      <x:c r="E58" s="271" t="n">
        <x:f>B58*C58/$B$37</x:f>
        <x:v>485856.38818934624</x:v>
      </x:c>
      <x:c r="F58" s="251" t="n">
        <x:f>D58-E58</x:f>
        <x:v>-6.2282197177410126e-9</x:v>
      </x:c>
    </x:row>
    <x:row r="59" ht="27" customHeight="1">
      <x:c r="A59" s="226" t="str">
        <x:v>2026-09-09</x:v>
      </x:c>
      <x:c r="B59" s="240" t="n">
        <x:v>5612023659.916982</x:v>
      </x:c>
      <x:c r="C59" s="273" t="n">
        <x:v>0.03137665</x:v>
      </x:c>
      <x:c r="D59" s="271" t="n">
        <x:v>482098.56856655</x:v>
      </x:c>
      <x:c r="E59" s="271" t="n">
        <x:f>B59*C59/$B$37</x:f>
        <x:v>482098.56856655487</x:v>
      </x:c>
      <x:c r="F59" s="251" t="n">
        <x:f>D59-E59</x:f>
        <x:v>-4.889443516731262e-9</x:v>
      </x:c>
    </x:row>
    <x:row r="60" ht="27" customHeight="1">
      <x:c r="A60" s="226" t="str">
        <x:v>2026-09-10</x:v>
      </x:c>
      <x:c r="B60" s="240" t="n">
        <x:v>5601924974.454605</x:v>
      </x:c>
      <x:c r="C60" s="273" t="n">
        <x:v>0.03138234</x:v>
      </x:c>
      <x:c r="D60" s="271" t="n">
        <x:v>481318.31403922</x:v>
      </x:c>
      <x:c r="E60" s="271" t="n">
        <x:f>B60*C60/$B$37</x:f>
        <x:v>481318.3140392218</x:v>
      </x:c>
      <x:c r="F60" s="251" t="n">
        <x:f>D60-E60</x:f>
        <x:v>-1.8044374883174896e-9</x:v>
      </x:c>
    </x:row>
    <x:row r="61" ht="27" customHeight="1">
      <x:c r="A61" s="226" t="str">
        <x:v>2026-09-11</x:v>
      </x:c>
      <x:c r="B61" s="240" t="n">
        <x:v>5550083311.534359</x:v>
      </x:c>
      <x:c r="C61" s="273" t="n">
        <x:v>0.03138528</x:v>
      </x:c>
      <x:c r="D61" s="271" t="n">
        <x:v>476908.74402692</x:v>
      </x:c>
      <x:c r="E61" s="271" t="n">
        <x:f>B61*C61/$B$37</x:f>
        <x:v>476908.7440269215</x:v>
      </x:c>
      <x:c r="F61" s="251" t="n">
        <x:f>D61-E61</x:f>
        <x:v>-1.5133991837501526e-9</x:v>
      </x:c>
    </x:row>
    <x:row r="62" ht="27" customHeight="1">
      <x:c r="A62" s="226" t="str">
        <x:v>2026-09-12</x:v>
      </x:c>
      <x:c r="B62" s="240" t="n">
        <x:v>5558510333.556417</x:v>
      </x:c>
      <x:c r="C62" s="273" t="n">
        <x:v>0.0313795</x:v>
      </x:c>
      <x:c r="D62" s="271" t="n">
        <x:v>477544.9007853</x:v>
      </x:c>
      <x:c r="E62" s="271" t="n">
        <x:f>B62*C62/$B$37</x:f>
        <x:v>477544.9007853075</x:v>
      </x:c>
      <x:c r="F62" s="251" t="n">
        <x:f>D62-E62</x:f>
        <x:v>-7.508788257837296e-9</x:v>
      </x:c>
    </x:row>
    <x:row r="63" ht="27" customHeight="1">
      <x:c r="A63" s="226" t="str">
        <x:v>2026-09-13</x:v>
      </x:c>
      <x:c r="B63" s="240" t="n">
        <x:v>5550129813.168857</x:v>
      </x:c>
      <x:c r="C63" s="273" t="n">
        <x:v>0.0313795</x:v>
      </x:c>
      <x:c r="D63" s="271" t="n">
        <x:v>476824.91025963</x:v>
      </x:c>
      <x:c r="E63" s="271" t="n">
        <x:f>B63*C63/$B$37</x:f>
        <x:v>476824.9102596362</x:v>
      </x:c>
      <x:c r="F63" s="251" t="n">
        <x:f>D63-E63</x:f>
        <x:v>-6.170012056827545e-9</x:v>
      </x:c>
    </x:row>
    <x:row r="64" ht="27" customHeight="1">
      <x:c r="A64" s="226" t="str">
        <x:v>2026-09-14</x:v>
      </x:c>
      <x:c r="B64" s="240" t="n">
        <x:v>5509121571.636409</x:v>
      </x:c>
      <x:c r="C64" s="273" t="n">
        <x:v>0.0313795</x:v>
      </x:c>
      <x:c r="D64" s="271" t="n">
        <x:v>473301.79427012</x:v>
      </x:c>
      <x:c r="E64" s="271" t="n">
        <x:f>B64*C64/$B$37</x:f>
        <x:v>473301.7942701292</x:v>
      </x:c>
      <x:c r="F64" s="251" t="n">
        <x:f>D64-E64</x:f>
        <x:v>-9.19681042432785e-9</x:v>
      </x:c>
    </x:row>
    <x:row r="65" ht="27" customHeight="1">
      <x:c r="A65" s="226" t="str">
        <x:v>2026-09-15</x:v>
      </x:c>
      <x:c r="B65" s="240" t="n">
        <x:v>5544996945.611589</x:v>
      </x:c>
      <x:c r="C65" s="273" t="n">
        <x:v>0.03137942</x:v>
      </x:c>
      <x:c r="D65" s="271" t="n">
        <x:v>476382.71883658</x:v>
      </x:c>
      <x:c r="E65" s="271" t="n">
        <x:f>B65*C65/$B$37</x:f>
        <x:v>476382.7188365865</x:v>
      </x:c>
      <x:c r="F65" s="251" t="n">
        <x:f>D65-E65</x:f>
        <x:v>-6.51925802230835e-9</x:v>
      </x:c>
    </x:row>
    <x:row r="66" ht="27" customHeight="1">
      <x:c r="A66" s="226" t="str">
        <x:v>2026-09-16</x:v>
      </x:c>
      <x:c r="B66" s="240" t="n">
        <x:v>5487425133.747835</x:v>
      </x:c>
      <x:c r="C66" s="273" t="n">
        <x:v>0.0313795</x:v>
      </x:c>
      <x:c r="D66" s="271" t="n">
        <x:v>471437.80146321</x:v>
      </x:c>
      <x:c r="E66" s="271" t="n">
        <x:f>B66*C66/$B$37</x:f>
        <x:v>471437.8014632175</x:v>
      </x:c>
      <x:c r="F66" s="251" t="n">
        <x:f>D66-E66</x:f>
        <x:v>-7.450580596923828e-9</x:v>
      </x:c>
    </x:row>
    <x:row r="67" ht="27" customHeight="1">
      <x:c r="A67" s="226" t="str">
        <x:v>2026-09-17</x:v>
      </x:c>
      <x:c r="B67" s="240" t="n">
        <x:v>5453607537.135326</x:v>
      </x:c>
      <x:c r="C67" s="273" t="n">
        <x:v>0.03138528</x:v>
      </x:c>
      <x:c r="D67" s="271" t="n">
        <x:v>468618.75308173</x:v>
      </x:c>
      <x:c r="E67" s="271" t="n">
        <x:f>B67*C67/$B$37</x:f>
        <x:v>468618.7530817321</x:v>
      </x:c>
      <x:c r="F67" s="251" t="n">
        <x:f>D67-E67</x:f>
        <x:v>-2.0954757928848267e-9</x:v>
      </x:c>
    </x:row>
    <x:row r="68" ht="27" customHeight="1">
      <x:c r="A68" s="226" t="str">
        <x:v>2026-09-18</x:v>
      </x:c>
      <x:c r="B68" s="240" t="n">
        <x:v>5468333267.335853</x:v>
      </x:c>
      <x:c r="C68" s="273" t="n">
        <x:v>0.03137372</x:v>
      </x:c>
      <x:c r="D68" s="271" t="n">
        <x:v>469711.03845607</x:v>
      </x:c>
      <x:c r="E68" s="271" t="n">
        <x:f>B68*C68/$B$37</x:f>
        <x:v>469711.03845607175</x:v>
      </x:c>
      <x:c r="F68" s="251" t="n">
        <x:f>D68-E68</x:f>
        <x:v>-1.7462298274040222e-9</x:v>
      </x:c>
    </x:row>
    <x:row r="69" ht="27" customHeight="1">
      <x:c r="A69" s="226" t="str">
        <x:v>2026-09-19</x:v>
      </x:c>
      <x:c r="B69" s="240" t="n">
        <x:v>5678670819.075358</x:v>
      </x:c>
      <x:c r="C69" s="273" t="n">
        <x:v>0.03143142</x:v>
      </x:c>
      <x:c r="D69" s="271" t="n">
        <x:v>488675.39371964</x:v>
      </x:c>
      <x:c r="E69" s="271" t="n">
        <x:f>B69*C69/$B$37</x:f>
        <x:v>488675.39371964853</x:v>
      </x:c>
      <x:c r="F69" s="251" t="n">
        <x:f>D69-E69</x:f>
        <x:v>-8.556526154279709e-9</x:v>
      </x:c>
    </x:row>
    <x:row r="70" ht="27" customHeight="1">
      <x:c r="A70" s="226" t="str">
        <x:v>2026-09-20</x:v>
      </x:c>
      <x:c r="B70" s="240" t="n">
        <x:v>5695946038.21805</x:v>
      </x:c>
      <x:c r="C70" s="273" t="n">
        <x:v>0.03143142</x:v>
      </x:c>
      <x:c r="D70" s="271" t="n">
        <x:v>490162.0047216</x:v>
      </x:c>
      <x:c r="E70" s="271" t="n">
        <x:f>B70*C70/$B$37</x:f>
        <x:v>490162.0047216087</x:v>
      </x:c>
      <x:c r="F70" s="251" t="n">
        <x:f>D70-E70</x:f>
        <x:v>-8.731149137020111e-9</x:v>
      </x:c>
    </x:row>
    <x:row r="71" ht="27" customHeight="1">
      <x:c r="A71" s="226" t="str">
        <x:v>2026-09-21</x:v>
      </x:c>
      <x:c r="B71" s="240" t="n">
        <x:v>5697521597.360147</x:v>
      </x:c>
      <x:c r="C71" s="273" t="n">
        <x:v>0.03143142</x:v>
      </x:c>
      <x:c r="D71" s="271" t="n">
        <x:v>490297.58873565</x:v>
      </x:c>
      <x:c r="E71" s="271" t="n">
        <x:f>B71*C71/$B$37</x:f>
        <x:v>490297.5887356542</x:v>
      </x:c>
      <x:c r="F71" s="251" t="n">
        <x:f>D71-E71</x:f>
        <x:v>-4.190951585769653e-9</x:v>
      </x:c>
    </x:row>
    <x:row r="72" ht="27" customHeight="1">
      <x:c r="A72" s="226" t="str">
        <x:v>2026-09-22</x:v>
      </x:c>
      <x:c r="B72" s="240" t="n">
        <x:v>6075039173.314523</x:v>
      </x:c>
      <x:c r="C72" s="273" t="n">
        <x:v>0.03161864</x:v>
      </x:c>
      <x:c r="D72" s="271" t="n">
        <x:v>525898.63547413</x:v>
      </x:c>
      <x:c r="E72" s="271" t="n">
        <x:f>B72*C72/$B$37</x:f>
        <x:v>525898.6354741397</x:v>
      </x:c>
      <x:c r="F72" s="251" t="n">
        <x:f>D72-E72</x:f>
        <x:v>-9.66247171163559e-9</x:v>
      </x:c>
    </x:row>
    <x:row r="73" ht="27" customHeight="1">
      <x:c r="A73" s="226" t="str">
        <x:v>2026-09-23</x:v>
      </x:c>
      <x:c r="B73" s="240" t="n">
        <x:v>6156277721.315079</x:v>
      </x:c>
      <x:c r="C73" s="273" t="n">
        <x:v>0.03167642</x:v>
      </x:c>
      <x:c r="D73" s="271" t="n">
        <x:v>533905.10263386</x:v>
      </x:c>
      <x:c r="E73" s="271" t="n">
        <x:f>B73*C73/$B$37</x:f>
        <x:v>533905.1026338654</x:v>
      </x:c>
      <x:c r="F73" s="251" t="n">
        <x:f>D73-E73</x:f>
        <x:v>-5.471520125865936e-9</x:v>
      </x:c>
    </x:row>
    <x:row r="74" ht="27" customHeight="1">
      <x:c r="A74" s="226" t="str">
        <x:v>2026-09-24</x:v>
      </x:c>
      <x:c r="B74" s="240" t="n">
        <x:v>6159332356.670462</x:v>
      </x:c>
      <x:c r="C74" s="273" t="n">
        <x:v>0.0317399</x:v>
      </x:c>
      <x:c r="D74" s="271" t="n">
        <x:v>535240.50121145</x:v>
      </x:c>
      <x:c r="E74" s="271" t="n">
        <x:f>B74*C74/$B$37</x:f>
        <x:v>535240.5012114573</x:v>
      </x:c>
      <x:c r="F74" s="251" t="n">
        <x:f>D74-E74</x:f>
        <x:v>-7.334165275096893e-9</x:v>
      </x:c>
    </x:row>
    <x:row r="75" ht="27" customHeight="1">
      <x:c r="A75" s="226" t="str">
        <x:v>2026-09-25</x:v>
      </x:c>
      <x:c r="B75" s="240" t="n">
        <x:v>6004538996.135276</x:v>
      </x:c>
      <x:c r="C75" s="273" t="n">
        <x:v>0.03180327</x:v>
      </x:c>
      <x:c r="D75" s="271" t="n">
        <x:v>522830.86904755</x:v>
      </x:c>
      <x:c r="E75" s="271" t="n">
        <x:f>B75*C75/$B$37</x:f>
        <x:v>522830.8690475541</x:v>
      </x:c>
      <x:c r="F75" s="251" t="n">
        <x:f>D75-E75</x:f>
        <x:v>-4.0745362639427185e-9</x:v>
      </x:c>
    </x:row>
    <x:row r="76" ht="27" customHeight="1">
      <x:c r="A76" s="226" t="str">
        <x:v>2026-09-26</x:v>
      </x:c>
      <x:c r="B76" s="240" t="n">
        <x:v>6073737381.985221</x:v>
      </x:c>
      <x:c r="C76" s="273" t="n">
        <x:v>0.03186676</x:v>
      </x:c>
      <x:c r="D76" s="271" t="n">
        <x:v>529911.92732307</x:v>
      </x:c>
      <x:c r="E76" s="271" t="n">
        <x:f>B76*C76/$B$37</x:f>
        <x:v>529911.9273230701</x:v>
      </x:c>
      <x:c r="F76" s="251" t="n">
        <x:f>D76-E76</x:f>
        <x:v>-1.1641532182693481e-10</x:v>
      </x:c>
    </x:row>
    <x:row r="77" ht="27" customHeight="1">
      <x:c r="A77" s="226" t="str">
        <x:v>2026-09-27</x:v>
      </x:c>
      <x:c r="B77" s="240" t="n">
        <x:v>6092278090.968132</x:v>
      </x:c>
      <x:c r="C77" s="273" t="n">
        <x:v>0.03186676</x:v>
      </x:c>
      <x:c r="D77" s="271" t="n">
        <x:v>531529.53806472</x:v>
      </x:c>
      <x:c r="E77" s="271" t="n">
        <x:f>B77*C77/$B$37</x:f>
        <x:v>531529.5380647219</x:v>
      </x:c>
      <x:c r="F77" s="251" t="n">
        <x:f>D77-E77</x:f>
        <x:v>-1.862645149230957e-9</x:v>
      </x:c>
    </x:row>
    <x:row r="78" ht="27" customHeight="1">
      <x:c r="A78" s="226" t="str">
        <x:v>2026-09-28</x:v>
      </x:c>
      <x:c r="B78" s="240" t="n">
        <x:v>6116623711.683625</x:v>
      </x:c>
      <x:c r="C78" s="273" t="n">
        <x:v>0.03186676</x:v>
      </x:c>
      <x:c r="D78" s="271" t="n">
        <x:v>533653.60665443</x:v>
      </x:c>
      <x:c r="E78" s="271" t="n">
        <x:f>B78*C78/$B$37</x:f>
        <x:v>533653.606654432</x:v>
      </x:c>
      <x:c r="F78" s="251" t="n">
        <x:f>D78-E78</x:f>
        <x:v>-1.979060471057892e-9</x:v>
      </x:c>
    </x:row>
    <x:row r="79" ht="27" customHeight="1">
      <x:c r="A79" s="226" t="str">
        <x:v>2026-09-29</x:v>
      </x:c>
      <x:c r="B79" s="240" t="n">
        <x:v>6160582230.94374</x:v>
      </x:c>
      <x:c r="C79" s="273" t="n">
        <x:v>0.03208856</x:v>
      </x:c>
      <x:c r="D79" s="271" t="n">
        <x:v>541229.87694064</x:v>
      </x:c>
      <x:c r="E79" s="271" t="n">
        <x:f>B79*C79/$B$37</x:f>
        <x:v>541229.8769406491</x:v>
      </x:c>
      <x:c r="F79" s="251" t="n">
        <x:f>D79-E79</x:f>
        <x:v>-9.080395102500916e-9</x:v>
      </x:c>
    </x:row>
    <x:row r="80" ht="27" customHeight="1">
      <x:c r="A80" s="226" t="str">
        <x:v>2026-09-30</x:v>
      </x:c>
      <x:c r="B80" s="240" t="n">
        <x:v>6145413595.575783</x:v>
      </x:c>
      <x:c r="C80" s="273" t="n">
        <x:v>0.03216075</x:v>
      </x:c>
      <x:c r="D80" s="271" t="n">
        <x:v>541111.86938785</x:v>
      </x:c>
      <x:c r="E80" s="271" t="n">
        <x:f>B80*C80/$B$37</x:f>
        <x:v>541111.8693878546</x:v>
      </x:c>
      <x:c r="F80" s="251" t="n">
        <x:f>D80-E80</x:f>
        <x:v>-4.540197551250458e-9</x:v>
      </x:c>
    </x:row>
    <x:row r="81" ht="27" customHeight="1">
      <x:c r="A81" s="226" t="str">
        <x:v>2026-10-01</x:v>
      </x:c>
      <x:c r="B81" s="240" t="n">
        <x:v>6087050571.924187</x:v>
      </x:c>
      <x:c r="C81" s="273" t="n">
        <x:v>0.03222707</x:v>
      </x:c>
      <x:c r="D81" s="271" t="n">
        <x:v>537078.17898683</x:v>
      </x:c>
      <x:c r="E81" s="271" t="n">
        <x:f>B81*C81/$B$37</x:f>
        <x:v>537078.1789868331</x:v>
      </x:c>
      <x:c r="F81" s="251" t="n">
        <x:f>D81-E81</x:f>
        <x:v>-3.026798367500305e-9</x:v>
      </x:c>
    </x:row>
    <x:row r="82" ht="27" customHeight="1">
      <x:c r="A82" s="226" t="str">
        <x:v>2026-10-02</x:v>
      </x:c>
      <x:c r="B82" s="240" t="n">
        <x:v>6052663548.780867</x:v>
      </x:c>
      <x:c r="C82" s="273" t="n">
        <x:v>0.03229053</x:v>
      </x:c>
      <x:c r="D82" s="271" t="n">
        <x:v>535095.7259461</x:v>
      </x:c>
      <x:c r="E82" s="271" t="n">
        <x:f>B82*C82/$B$37</x:f>
        <x:v>535095.7259461054</x:v>
      </x:c>
      <x:c r="F82" s="251" t="n">
        <x:f>D82-E82</x:f>
        <x:v>-5.471520125865936e-9</x:v>
      </x:c>
    </x:row>
    <x:row r="83" ht="27" customHeight="1">
      <x:c r="A83" s="226" t="str">
        <x:v>2026-10-03</x:v>
      </x:c>
      <x:c r="B83" s="240" t="n">
        <x:v>6052841546.314832</x:v>
      </x:c>
      <x:c r="C83" s="273" t="n">
        <x:v>0.03235107</x:v>
      </x:c>
      <x:c r="D83" s="271" t="n">
        <x:v>536114.71749141</x:v>
      </x:c>
      <x:c r="E83" s="271" t="n">
        <x:f>B83*C83/$B$37</x:f>
        <x:v>536114.7174914152</x:v>
      </x:c>
      <x:c r="F83" s="251" t="n">
        <x:f>D83-E83</x:f>
        <x:v>-5.238689482212067e-9</x:v>
      </x:c>
    </x:row>
    <x:row r="84" ht="27" customHeight="1">
      <x:c r="A84" s="226" t="str">
        <x:v>2026-10-04</x:v>
      </x:c>
      <x:c r="B84" s="240" t="n">
        <x:v>6074450677.028677</x:v>
      </x:c>
      <x:c r="C84" s="273" t="n">
        <x:v>0.03235107</x:v>
      </x:c>
      <x:c r="D84" s="271" t="n">
        <x:v>538028.6901139</x:v>
      </x:c>
      <x:c r="E84" s="271" t="n">
        <x:f>B84*C84/$B$37</x:f>
        <x:v>538028.6901139005</x:v>
      </x:c>
      <x:c r="F84" s="251" t="n">
        <x:f>D84-E84</x:f>
        <x:v>-4.656612873077393e-10</x:v>
      </x:c>
    </x:row>
    <x:row r="85" ht="27" customHeight="1">
      <x:c r="A85" s="226" t="str">
        <x:v>2026-10-05</x:v>
      </x:c>
      <x:c r="B85" s="240" t="n">
        <x:v>6068789603.399741</x:v>
      </x:c>
      <x:c r="C85" s="273" t="n">
        <x:v>0.03235107</x:v>
      </x:c>
      <x:c r="D85" s="271" t="n">
        <x:v>537527.27522205</x:v>
      </x:c>
      <x:c r="E85" s="271" t="n">
        <x:f>B85*C85/$B$37</x:f>
        <x:v>537527.2752220597</x:v>
      </x:c>
      <x:c r="F85" s="251" t="n">
        <x:f>D85-E85</x:f>
        <x:v>-9.66247171163559e-9</x:v>
      </x:c>
    </x:row>
    <x:row r="86" ht="27" customHeight="1">
      <x:c r="A86" s="226" t="str">
        <x:v>2026-10-06</x:v>
      </x:c>
      <x:c r="B86" s="240" t="n">
        <x:v>6089881386.213874</x:v>
      </x:c>
      <x:c r="C86" s="273" t="n">
        <x:v>0.03254709</x:v>
      </x:c>
      <x:c r="D86" s="271" t="n">
        <x:v>542663.70312505</x:v>
      </x:c>
      <x:c r="E86" s="271" t="n">
        <x:f>B86*C86/$B$37</x:f>
        <x:v>542663.7031250588</x:v>
      </x:c>
      <x:c r="F86" s="251" t="n">
        <x:f>D86-E86</x:f>
        <x:v>-8.847564458847046e-9</x:v>
      </x:c>
    </x:row>
    <x:row r="87" ht="27" customHeight="1">
      <x:c r="A87" s="226" t="str">
        <x:v>2026-10-07</x:v>
      </x:c>
      <x:c r="B87" s="240" t="n">
        <x:v>6099865662.530714</x:v>
      </x:c>
      <x:c r="C87" s="273" t="n">
        <x:v>0.03261652</x:v>
      </x:c>
      <x:c r="D87" s="271" t="n">
        <x:v>544712.91000478</x:v>
      </x:c>
      <x:c r="E87" s="271" t="n">
        <x:f>B87*C87/$B$37</x:f>
        <x:v>544712.9100047811</x:v>
      </x:c>
      <x:c r="F87" s="251" t="n">
        <x:f>D87-E87</x:f>
        <x:v>-1.0477378964424133e-9</x:v>
      </x:c>
    </x:row>
    <x:row r="88" ht="27" customHeight="1">
      <x:c r="A88" s="226" t="str">
        <x:v>2026-10-08</x:v>
      </x:c>
      <x:c r="B88" s="240" t="n">
        <x:v>6014031937.757282</x:v>
      </x:c>
      <x:c r="C88" s="273" t="n">
        <x:v>0.03268871</x:v>
      </x:c>
      <x:c r="D88" s="271" t="n">
        <x:v>538236.67609605</x:v>
      </x:c>
      <x:c r="E88" s="271" t="n">
        <x:f>B88*C88/$B$37</x:f>
        <x:v>538236.6760960598</x:v>
      </x:c>
      <x:c r="F88" s="251" t="n">
        <x:f>D88-E88</x:f>
        <x:v>-9.89530235528946e-9</x:v>
      </x:c>
    </x:row>
    <x:row r="89" ht="27" customHeight="1">
      <x:c r="A89" s="226" t="str">
        <x:v>2026-10-09</x:v>
      </x:c>
      <x:c r="B89" s="240" t="n">
        <x:v>5866889367.707972</x:v>
      </x:c>
      <x:c r="C89" s="273" t="n">
        <x:v>0.03275502</x:v>
      </x:c>
      <x:c r="D89" s="271" t="n">
        <x:v>526133.00089544</x:v>
      </x:c>
      <x:c r="E89" s="271" t="n">
        <x:f>B89*C89/$B$37</x:f>
        <x:v>526133.0008954469</x:v>
      </x:c>
      <x:c r="F89" s="251" t="n">
        <x:f>D89-E89</x:f>
        <x:v>-6.868503987789154e-9</x:v>
      </x:c>
    </x:row>
    <x:row r="90" ht="27" customHeight="1">
      <x:c r="A90" s="226" t="str">
        <x:v>2026-10-10</x:v>
      </x:c>
      <x:c r="B90" s="240" t="n">
        <x:v>5878302646.456504</x:v>
      </x:c>
      <x:c r="C90" s="273" t="n">
        <x:v>0.03282134</x:v>
      </x:c>
      <x:c r="D90" s="271" t="n">
        <x:v>528223.87346269</x:v>
      </x:c>
      <x:c r="E90" s="271" t="n">
        <x:f>B90*C90/$B$37</x:f>
        <x:v>528223.8734626932</x:v>
      </x:c>
      <x:c r="F90" s="251" t="n">
        <x:f>D90-E90</x:f>
        <x:v>-3.14321368932724e-9</x:v>
      </x:c>
    </x:row>
    <x:row r="91" ht="27" customHeight="1">
      <x:c r="A91" s="226" t="str">
        <x:v>2026-10-11</x:v>
      </x:c>
      <x:c r="B91" s="240" t="n">
        <x:v>5914373151.990132</x:v>
      </x:c>
      <x:c r="C91" s="273" t="n">
        <x:v>0.03282134</x:v>
      </x:c>
      <x:c r="D91" s="271" t="n">
        <x:v>531465.16662105</x:v>
      </x:c>
      <x:c r="E91" s="271" t="n">
        <x:f>B91*C91/$B$37</x:f>
        <x:v>531465.1666210535</x:v>
      </x:c>
      <x:c r="F91" s="251" t="n">
        <x:f>D91-E91</x:f>
        <x:v>-3.4924596548080444e-9</x:v>
      </x:c>
    </x:row>
    <x:row r="92" ht="27" customHeight="1">
      <x:c r="A92" s="226" t="str">
        <x:v>2026-10-12</x:v>
      </x:c>
      <x:c r="B92" s="240" t="n">
        <x:v>5896884170.25071</x:v>
      </x:c>
      <x:c r="C92" s="273" t="n">
        <x:v>0.03282134</x:v>
      </x:c>
      <x:c r="D92" s="271" t="n">
        <x:v>529893.607919</x:v>
      </x:c>
      <x:c r="E92" s="271" t="n">
        <x:f>B92*C92/$B$37</x:f>
        <x:v>529893.6079190045</x:v>
      </x:c>
      <x:c r="F92" s="251" t="n">
        <x:f>D92-E92</x:f>
        <x:v>-4.540197551250458e-9</x:v>
      </x:c>
    </x:row>
    <x:row r="93" ht="27" customHeight="1">
      <x:c r="A93" s="226" t="str">
        <x:v>2026-10-13</x:v>
      </x:c>
      <x:c r="B93" s="240" t="n">
        <x:v>5912584918.447166</x:v>
      </x:c>
      <x:c r="C93" s="273" t="n">
        <x:v>0.03282134</x:v>
      </x:c>
      <x:c r="D93" s="271" t="n">
        <x:v>531304.47607728</x:v>
      </x:c>
      <x:c r="E93" s="271" t="n">
        <x:f>B93*C93/$B$37</x:f>
        <x:v>531304.4760772805</x:v>
      </x:c>
      <x:c r="F93" s="251" t="n">
        <x:f>D93-E93</x:f>
        <x:v>-4.656612873077393e-10</x:v>
      </x:c>
    </x:row>
    <x:row r="94" ht="27" customHeight="1">
      <x:c r="A94" s="226" t="str">
        <x:v>2026-10-14</x:v>
      </x:c>
      <x:c r="B94" s="240" t="n">
        <x:v>5849022181.111305</x:v>
      </x:c>
      <x:c r="C94" s="273" t="n">
        <x:v>0.03310351</x:v>
      </x:c>
      <x:c r="D94" s="271" t="n">
        <x:v>530111.33268347</x:v>
      </x:c>
      <x:c r="E94" s="271" t="n">
        <x:f>B94*C94/$B$37</x:f>
        <x:v>530111.3326834769</x:v>
      </x:c>
      <x:c r="F94" s="251" t="n">
        <x:f>D94-E94</x:f>
        <x:v>-6.868503987789154e-9</x:v>
      </x:c>
    </x:row>
    <x:row r="95" ht="27" customHeight="1">
      <x:c r="A95" s="226" t="str">
        <x:v>2026-10-15</x:v>
      </x:c>
      <x:c r="B95" s="240" t="n">
        <x:v>5783344263.659652</x:v>
      </x:c>
      <x:c r="C95" s="273" t="n">
        <x:v>0.03318139</x:v>
      </x:c>
      <x:c r="D95" s="271" t="n">
        <x:v>525391.92749282</x:v>
      </x:c>
      <x:c r="E95" s="271" t="n">
        <x:f>B95*C95/$B$37</x:f>
        <x:v>525391.9274928233</x:v>
      </x:c>
      <x:c r="F95" s="251" t="n">
        <x:f>D95-E95</x:f>
        <x:v>-3.3760443329811096e-9</x:v>
      </x:c>
    </x:row>
    <x:row r="96" ht="27" customHeight="1">
      <x:c r="A96" s="226" t="str">
        <x:v>2026-10-16</x:v>
      </x:c>
      <x:c r="B96" s="240" t="n">
        <x:v>5781030127.035922</x:v>
      </x:c>
      <x:c r="C96" s="273" t="n">
        <x:v>0.03325634</x:v>
      </x:c>
      <x:c r="D96" s="271" t="n">
        <x:v>526367.97660492</x:v>
      </x:c>
      <x:c r="E96" s="271" t="n">
        <x:f>B96*C96/$B$37</x:f>
        <x:v>526367.9766049277</x:v>
      </x:c>
      <x:c r="F96" s="251" t="n">
        <x:f>D96-E96</x:f>
        <x:v>-7.683411240577698e-9</x:v>
      </x:c>
    </x:row>
    <x:row r="97" ht="27" customHeight="1">
      <x:c r="A97" s="226" t="str">
        <x:v>2026-10-17</x:v>
      </x:c>
      <x:c r="B97" s="240" t="n">
        <x:v>5705280600.506901</x:v>
      </x:c>
      <x:c r="C97" s="273" t="n">
        <x:v>0.03332843</x:v>
      </x:c>
      <x:c r="D97" s="271" t="n">
        <x:v>520596.97501533</x:v>
      </x:c>
      <x:c r="E97" s="271" t="n">
        <x:f>B97*C97/$B$37</x:f>
        <x:v>520596.97501533804</x:v>
      </x:c>
      <x:c r="F97" s="251" t="n">
        <x:f>D97-E97</x:f>
        <x:v>-8.032657206058502e-9</x:v>
      </x:c>
    </x:row>
    <x:row r="98" ht="27" customHeight="1">
      <x:c r="A98" s="226"/>
      <x:c r="B98" s="226"/>
      <x:c r="C98" s="226"/>
      <x:c r="D98" s="226"/>
      <x:c r="E98" s="226"/>
      <x:c r="F98" s="226"/>
    </x:row>
    <x:row r="99" ht="27" customHeight="1">
      <x:c r="A99" s="226"/>
      <x:c r="B99" s="226"/>
      <x:c r="C99" s="226"/>
      <x:c r="D99" s="226"/>
      <x:c r="E99" s="226"/>
      <x:c r="F99" s="226"/>
    </x:row>
    <x:row r="100" ht="27" customHeight="1">
      <x:c r="A100" s="226"/>
      <x:c r="B100" s="226"/>
      <x:c r="C100" s="226"/>
      <x:c r="D100" s="226"/>
      <x:c r="E100" s="226"/>
      <x:c r="F100" s="226"/>
    </x:row>
    <x:row r="101" ht="27" customHeight="1">
      <x:c r="A101" s="226"/>
      <x:c r="B101" s="226"/>
      <x:c r="C101" s="226"/>
      <x:c r="D101" s="226"/>
      <x:c r="E101" s="226"/>
      <x:c r="F101" s="226"/>
    </x:row>
    <x:row r="102" ht="27" customHeight="1">
      <x:c r="A102" s="226"/>
      <x:c r="B102" s="226"/>
      <x:c r="C102" s="226"/>
      <x:c r="D102" s="226"/>
      <x:c r="E102" s="226"/>
      <x:c r="F102" s="226"/>
    </x:row>
    <x:row r="103" ht="27" customHeight="1">
      <x:c r="A103" s="226"/>
      <x:c r="B103" s="226"/>
      <x:c r="C103" s="226"/>
      <x:c r="D103" s="226"/>
      <x:c r="E103" s="226"/>
      <x:c r="F103" s="226"/>
    </x:row>
    <x:row r="104" ht="27" customHeight="1">
      <x:c r="A104" s="226"/>
      <x:c r="B104" s="226"/>
      <x:c r="C104" s="226"/>
      <x:c r="D104" s="226"/>
      <x:c r="E104" s="226"/>
      <x:c r="F104" s="226"/>
    </x:row>
    <x:row r="105" ht="27" customHeight="1">
      <x:c r="A105" s="226"/>
      <x:c r="B105" s="226"/>
      <x:c r="C105" s="226"/>
      <x:c r="D105" s="226"/>
      <x:c r="E105" s="226"/>
      <x:c r="F105" s="226"/>
    </x:row>
    <x:row r="106" ht="27" customHeight="1">
      <x:c r="A106" s="226"/>
      <x:c r="B106" s="226"/>
      <x:c r="C106" s="226"/>
      <x:c r="D106" s="226"/>
      <x:c r="E106" s="226"/>
      <x:c r="F106" s="226"/>
    </x:row>
    <x:row r="107" ht="27" customHeight="1">
      <x:c r="A107" s="226"/>
      <x:c r="B107" s="226"/>
      <x:c r="C107" s="226"/>
      <x:c r="D107" s="226"/>
      <x:c r="E107" s="226"/>
      <x:c r="F107" s="226"/>
    </x:row>
    <x:row r="108" ht="27" customHeight="1">
      <x:c r="A108" s="226"/>
      <x:c r="B108" s="226"/>
      <x:c r="C108" s="226"/>
      <x:c r="D108" s="226"/>
      <x:c r="E108" s="226"/>
      <x:c r="F108" s="226"/>
    </x:row>
    <x:row r="109" ht="27" customHeight="1">
      <x:c r="A109" s="226"/>
      <x:c r="B109" s="226"/>
      <x:c r="C109" s="226"/>
      <x:c r="D109" s="226"/>
      <x:c r="E109" s="226"/>
      <x:c r="F109" s="226"/>
    </x:row>
    <x:row r="110" ht="27" customHeight="1">
      <x:c r="A110" s="226"/>
      <x:c r="B110" s="226"/>
      <x:c r="C110" s="226"/>
      <x:c r="D110" s="226"/>
      <x:c r="E110" s="226"/>
      <x:c r="F110" s="226"/>
    </x:row>
  </x:sheetData>
  <x:mergeCells>
    <x:mergeCell ref="A1:F1"/>
    <x:mergeCell ref="A2:F3"/>
    <x:mergeCell ref="A30:F31"/>
    <x:mergeCell ref="A33:F35"/>
    <x:mergeCell ref="A40:F42"/>
  </x:mergeCells>
  <x:pageMargins left="0.7" right="0.7" top="0.75" bottom="0.75" header="0.3" footer="0.3"/>
</x:worksheet>
</file>