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silverman/Google Drive/3 - KB/Blog Posts &amp; Ideas/2 - Investing/Cap Table Basics 2020 12 20/"/>
    </mc:Choice>
  </mc:AlternateContent>
  <xr:revisionPtr revIDLastSave="0" documentId="13_ncr:1_{183AAD26-6075-7B43-91CB-5B2BDEE94447}" xr6:coauthVersionLast="46" xr6:coauthVersionMax="46" xr10:uidLastSave="{00000000-0000-0000-0000-000000000000}"/>
  <bookViews>
    <workbookView xWindow="0" yWindow="460" windowWidth="51200" windowHeight="28340" activeTab="3" xr2:uid="{DE1A760A-E579-3E42-AA35-5B1D51064308}"/>
  </bookViews>
  <sheets>
    <sheet name="Company Founding" sheetId="1" r:id="rId1"/>
    <sheet name="CTO Option Grant" sheetId="2" r:id="rId2"/>
    <sheet name="Convertible Note Additions" sheetId="3" r:id="rId3"/>
    <sheet name="Series A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F8" i="4" s="1"/>
  <c r="F9" i="4"/>
  <c r="E13" i="4"/>
  <c r="E11" i="4"/>
  <c r="D10" i="4"/>
  <c r="D9" i="4"/>
  <c r="D28" i="4"/>
  <c r="G35" i="4"/>
  <c r="D35" i="4"/>
  <c r="H7" i="4"/>
  <c r="H8" i="4"/>
  <c r="H9" i="4"/>
  <c r="H11" i="4"/>
  <c r="H12" i="4"/>
  <c r="H6" i="4"/>
  <c r="F7" i="4"/>
  <c r="F11" i="4"/>
  <c r="F6" i="4"/>
  <c r="D37" i="4"/>
  <c r="J11" i="4"/>
  <c r="J9" i="4"/>
  <c r="J10" i="4"/>
  <c r="J8" i="4"/>
  <c r="J13" i="4" s="1"/>
  <c r="E19" i="4"/>
  <c r="G31" i="4"/>
  <c r="D26" i="4"/>
  <c r="F25" i="4" s="1"/>
  <c r="F24" i="4" s="1"/>
  <c r="P10" i="4"/>
  <c r="K10" i="4" s="1"/>
  <c r="L10" i="4" s="1"/>
  <c r="P9" i="4"/>
  <c r="K9" i="4" s="1"/>
  <c r="L9" i="4" s="1"/>
  <c r="P8" i="4"/>
  <c r="K8" i="4" s="1"/>
  <c r="L8" i="4" s="1"/>
  <c r="H10" i="4" l="1"/>
  <c r="F10" i="4"/>
  <c r="D34" i="4"/>
  <c r="G34" i="4"/>
  <c r="G37" i="4" l="1"/>
  <c r="F34" i="4"/>
  <c r="E25" i="4"/>
  <c r="K11" i="4" l="1"/>
  <c r="K13" i="4" s="1"/>
  <c r="E24" i="4"/>
  <c r="D36" i="4"/>
  <c r="G25" i="4"/>
  <c r="L11" i="4" l="1"/>
  <c r="G24" i="4"/>
  <c r="F36" i="4"/>
  <c r="G36" i="4"/>
  <c r="L13" i="4" l="1"/>
  <c r="D19" i="4" l="1"/>
  <c r="D21" i="4" s="1"/>
  <c r="D32" i="4" s="1"/>
  <c r="D19" i="3"/>
  <c r="D17" i="3"/>
  <c r="D11" i="3"/>
  <c r="G11" i="3" s="1"/>
  <c r="G7" i="3"/>
  <c r="E7" i="3"/>
  <c r="E12" i="3" s="1"/>
  <c r="F11" i="3" s="1"/>
  <c r="G6" i="3"/>
  <c r="E6" i="3"/>
  <c r="D14" i="2"/>
  <c r="D16" i="2" s="1"/>
  <c r="D8" i="2"/>
  <c r="G8" i="2" s="1"/>
  <c r="G7" i="2"/>
  <c r="E7" i="2"/>
  <c r="G6" i="2"/>
  <c r="G9" i="2" s="1"/>
  <c r="E6" i="2"/>
  <c r="H9" i="1"/>
  <c r="H7" i="1"/>
  <c r="H8" i="1"/>
  <c r="G9" i="1"/>
  <c r="H6" i="1" s="1"/>
  <c r="G7" i="1"/>
  <c r="G8" i="1"/>
  <c r="G6" i="1"/>
  <c r="F9" i="1"/>
  <c r="F7" i="1"/>
  <c r="F8" i="1"/>
  <c r="F6" i="1"/>
  <c r="D8" i="1"/>
  <c r="D9" i="1" s="1"/>
  <c r="D15" i="1"/>
  <c r="E7" i="1"/>
  <c r="E6" i="1"/>
  <c r="G32" i="4" l="1"/>
  <c r="E18" i="4" s="1"/>
  <c r="D12" i="4" s="1"/>
  <c r="H13" i="4" s="1"/>
  <c r="D33" i="4"/>
  <c r="G33" i="4" s="1"/>
  <c r="F13" i="4"/>
  <c r="D13" i="4"/>
  <c r="F6" i="3"/>
  <c r="G12" i="3"/>
  <c r="H6" i="3" s="1"/>
  <c r="F7" i="3"/>
  <c r="F12" i="3" s="1"/>
  <c r="D12" i="3"/>
  <c r="H8" i="2"/>
  <c r="H7" i="2"/>
  <c r="H6" i="2"/>
  <c r="H9" i="2" s="1"/>
  <c r="E9" i="2"/>
  <c r="F8" i="2" s="1"/>
  <c r="D9" i="2"/>
  <c r="E9" i="1"/>
  <c r="G12" i="4" l="1"/>
  <c r="G7" i="4"/>
  <c r="G10" i="4"/>
  <c r="G11" i="4"/>
  <c r="G8" i="4"/>
  <c r="G9" i="4"/>
  <c r="I8" i="4"/>
  <c r="I9" i="4"/>
  <c r="I10" i="4"/>
  <c r="I11" i="4"/>
  <c r="I7" i="4"/>
  <c r="G6" i="4"/>
  <c r="I6" i="4"/>
  <c r="I12" i="4"/>
  <c r="E21" i="4"/>
  <c r="H7" i="3"/>
  <c r="H11" i="3"/>
  <c r="H12" i="3"/>
  <c r="F6" i="2"/>
  <c r="F7" i="2"/>
  <c r="G13" i="4" l="1"/>
  <c r="I13" i="4"/>
  <c r="F9" i="2"/>
</calcChain>
</file>

<file path=xl/sharedStrings.xml><?xml version="1.0" encoding="utf-8"?>
<sst xmlns="http://schemas.openxmlformats.org/spreadsheetml/2006/main" count="153" uniqueCount="55">
  <si>
    <t>Subscriber Name</t>
  </si>
  <si>
    <t>Subscriber Entity</t>
  </si>
  <si>
    <t>Lovely Lemonade Cap Table</t>
  </si>
  <si>
    <t>Option Pool</t>
  </si>
  <si>
    <t>Shares</t>
  </si>
  <si>
    <t>Common</t>
  </si>
  <si>
    <t>Investment</t>
  </si>
  <si>
    <t>Total Authorized</t>
  </si>
  <si>
    <t>Company Founding</t>
  </si>
  <si>
    <t>Adam</t>
  </si>
  <si>
    <t>N/A</t>
  </si>
  <si>
    <t>Amanda</t>
  </si>
  <si>
    <t>Allocated</t>
  </si>
  <si>
    <t>Unallocated</t>
  </si>
  <si>
    <t>Total Issued</t>
  </si>
  <si>
    <t>Ownership</t>
  </si>
  <si>
    <t>%</t>
  </si>
  <si>
    <t>Fully Diluted Ownership</t>
  </si>
  <si>
    <t>Authorized &gt;= Issued?</t>
  </si>
  <si>
    <t>YES</t>
  </si>
  <si>
    <t>Option Pool (Total)</t>
  </si>
  <si>
    <t>Sarah (CTO)</t>
  </si>
  <si>
    <t>Jose</t>
  </si>
  <si>
    <t>Universal Exports</t>
  </si>
  <si>
    <t>Amber</t>
  </si>
  <si>
    <t>Jordan</t>
  </si>
  <si>
    <t>Convertible Notes</t>
  </si>
  <si>
    <t>Amount</t>
  </si>
  <si>
    <t>Discount</t>
  </si>
  <si>
    <t>Cap</t>
  </si>
  <si>
    <t>CTO Option Grant</t>
  </si>
  <si>
    <t>Convertible Note Investment</t>
  </si>
  <si>
    <t>Ludicrous Investments</t>
  </si>
  <si>
    <t>Series A Preferred</t>
  </si>
  <si>
    <t>$ Amount</t>
  </si>
  <si>
    <t>Pre-Money Valuation</t>
  </si>
  <si>
    <t>Total Investment</t>
  </si>
  <si>
    <t>Post-Money Valuation</t>
  </si>
  <si>
    <t>Pre-Share Count</t>
  </si>
  <si>
    <t>Option Pool Addition</t>
  </si>
  <si>
    <t>Pre-Shares &amp; Options</t>
  </si>
  <si>
    <t>Preferred - New Shares</t>
  </si>
  <si>
    <t>Rounded #</t>
  </si>
  <si>
    <t>Rounded</t>
  </si>
  <si>
    <t>Effective Valuation / Cap At Series A</t>
  </si>
  <si>
    <t>Rounded Shares</t>
  </si>
  <si>
    <t>Noteholder</t>
  </si>
  <si>
    <t>Option Pool Size</t>
  </si>
  <si>
    <t>Pre-Investment</t>
  </si>
  <si>
    <t>Post-Investment</t>
  </si>
  <si>
    <t>Series A &amp; Convertible Note Conversion</t>
  </si>
  <si>
    <r>
      <rPr>
        <b/>
        <sz val="12"/>
        <color theme="1"/>
        <rFont val="Calibri"/>
        <family val="2"/>
        <scheme val="minor"/>
      </rPr>
      <t>Post Money Shares</t>
    </r>
    <r>
      <rPr>
        <sz val="12"/>
        <color theme="1"/>
        <rFont val="Calibri"/>
        <family val="2"/>
        <scheme val="minor"/>
      </rPr>
      <t xml:space="preserve"> = Pre-Shares + Option Addition + Note Conversions + Preferred</t>
    </r>
  </si>
  <si>
    <t>Pre-Shares + Options + Notes</t>
  </si>
  <si>
    <t>Series A Preferred Share Price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</si>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</sst>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0.0%"/>
    <numFmt numFmtId="168" formatCode="_(&quot;$&quot;* #,##0_);_(&quot;$&quot;* \(#,##0\);_(&quot;$&quot;* &quot;-&quot;??_);_(@_)"/>
    <numFmt numFmtId="173" formatCode="0.0000"/>
    <numFmt numFmtId="174" formatCode="_(&quot;$&quot;* #,##0.000_);_(&quot;$&quot;* \(#,##0.000\);_(&quot;$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4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3">
    <xf numFmtId="0" fontId="0" fillId="0" borderId="0" xfId="0"/>
    <xf numFmtId="0" fontId="5" fillId="3" borderId="0" xfId="0" applyFont="1" applyFill="1"/>
    <xf numFmtId="0" fontId="3" fillId="3" borderId="0" xfId="0" applyFont="1" applyFill="1"/>
    <xf numFmtId="0" fontId="4" fillId="0" borderId="0" xfId="0" applyFont="1"/>
    <xf numFmtId="0" fontId="0" fillId="0" borderId="0" xfId="0" applyAlignment="1">
      <alignment horizontal="left" indent="1"/>
    </xf>
    <xf numFmtId="165" fontId="6" fillId="0" borderId="0" xfId="1" applyNumberFormat="1" applyFont="1"/>
    <xf numFmtId="165" fontId="0" fillId="0" borderId="0" xfId="1" applyNumberFormat="1" applyFont="1"/>
    <xf numFmtId="0" fontId="0" fillId="0" borderId="1" xfId="0" applyBorder="1"/>
    <xf numFmtId="166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165" fontId="0" fillId="0" borderId="2" xfId="1" applyNumberFormat="1" applyFont="1" applyBorder="1"/>
    <xf numFmtId="166" fontId="0" fillId="0" borderId="2" xfId="3" applyNumberFormat="1" applyFont="1" applyBorder="1"/>
    <xf numFmtId="165" fontId="0" fillId="0" borderId="3" xfId="1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166" fontId="0" fillId="0" borderId="0" xfId="3" applyNumberFormat="1" applyFont="1" applyBorder="1"/>
    <xf numFmtId="165" fontId="0" fillId="0" borderId="2" xfId="0" applyNumberFormat="1" applyBorder="1"/>
    <xf numFmtId="165" fontId="2" fillId="2" borderId="0" xfId="4" applyNumberFormat="1" applyAlignment="1">
      <alignment horizontal="center"/>
    </xf>
    <xf numFmtId="0" fontId="0" fillId="0" borderId="3" xfId="0" applyBorder="1"/>
    <xf numFmtId="165" fontId="6" fillId="0" borderId="4" xfId="1" applyNumberFormat="1" applyFont="1" applyBorder="1"/>
    <xf numFmtId="0" fontId="0" fillId="0" borderId="2" xfId="0" applyBorder="1" applyAlignment="1">
      <alignment horizontal="left" indent="1"/>
    </xf>
    <xf numFmtId="165" fontId="0" fillId="0" borderId="5" xfId="1" applyNumberFormat="1" applyFont="1" applyBorder="1"/>
    <xf numFmtId="0" fontId="0" fillId="0" borderId="6" xfId="0" applyBorder="1" applyAlignment="1">
      <alignment horizontal="left" indent="1"/>
    </xf>
    <xf numFmtId="165" fontId="0" fillId="0" borderId="7" xfId="1" applyNumberFormat="1" applyFont="1" applyBorder="1"/>
    <xf numFmtId="0" fontId="7" fillId="3" borderId="0" xfId="0" applyFont="1" applyFill="1"/>
    <xf numFmtId="0" fontId="0" fillId="0" borderId="2" xfId="0" applyBorder="1" applyAlignment="1">
      <alignment horizontal="center"/>
    </xf>
    <xf numFmtId="165" fontId="6" fillId="0" borderId="2" xfId="1" applyNumberFormat="1" applyFont="1" applyBorder="1"/>
    <xf numFmtId="0" fontId="0" fillId="0" borderId="2" xfId="0" applyBorder="1" applyAlignment="1">
      <alignment horizontal="left" indent="2"/>
    </xf>
    <xf numFmtId="0" fontId="0" fillId="0" borderId="0" xfId="0" applyFont="1"/>
    <xf numFmtId="0" fontId="0" fillId="0" borderId="2" xfId="2" applyNumberFormat="1" applyFont="1" applyBorder="1" applyAlignment="1">
      <alignment horizontal="center"/>
    </xf>
    <xf numFmtId="0" fontId="0" fillId="0" borderId="0" xfId="2" applyNumberFormat="1" applyFont="1" applyBorder="1" applyAlignment="1">
      <alignment horizontal="center"/>
    </xf>
    <xf numFmtId="168" fontId="6" fillId="0" borderId="2" xfId="2" applyNumberFormat="1" applyFont="1" applyBorder="1"/>
    <xf numFmtId="43" fontId="0" fillId="0" borderId="0" xfId="1" applyFont="1" applyBorder="1"/>
    <xf numFmtId="165" fontId="6" fillId="0" borderId="0" xfId="1" applyNumberFormat="1" applyFont="1" applyBorder="1"/>
    <xf numFmtId="166" fontId="6" fillId="0" borderId="0" xfId="3" applyNumberFormat="1" applyFont="1" applyBorder="1"/>
    <xf numFmtId="0" fontId="0" fillId="0" borderId="5" xfId="0" applyBorder="1"/>
    <xf numFmtId="168" fontId="0" fillId="0" borderId="0" xfId="0" applyNumberFormat="1"/>
    <xf numFmtId="168" fontId="0" fillId="0" borderId="0" xfId="2" applyNumberFormat="1" applyFont="1"/>
    <xf numFmtId="165" fontId="2" fillId="0" borderId="0" xfId="4" applyNumberFormat="1" applyFill="1" applyAlignment="1">
      <alignment horizontal="center"/>
    </xf>
    <xf numFmtId="43" fontId="0" fillId="0" borderId="0" xfId="0" applyNumberFormat="1"/>
    <xf numFmtId="165" fontId="8" fillId="0" borderId="4" xfId="1" applyNumberFormat="1" applyFont="1" applyBorder="1"/>
    <xf numFmtId="165" fontId="9" fillId="0" borderId="0" xfId="1" applyNumberFormat="1" applyFont="1"/>
    <xf numFmtId="0" fontId="4" fillId="0" borderId="3" xfId="0" applyFont="1" applyBorder="1"/>
    <xf numFmtId="168" fontId="6" fillId="0" borderId="5" xfId="2" applyNumberFormat="1" applyFont="1" applyBorder="1"/>
    <xf numFmtId="0" fontId="0" fillId="0" borderId="6" xfId="0" applyBorder="1"/>
    <xf numFmtId="168" fontId="0" fillId="0" borderId="7" xfId="0" applyNumberFormat="1" applyBorder="1"/>
    <xf numFmtId="0" fontId="4" fillId="0" borderId="1" xfId="0" applyFont="1" applyBorder="1"/>
    <xf numFmtId="0" fontId="4" fillId="0" borderId="4" xfId="0" applyFont="1" applyBorder="1"/>
    <xf numFmtId="43" fontId="0" fillId="0" borderId="2" xfId="0" applyNumberFormat="1" applyBorder="1"/>
    <xf numFmtId="165" fontId="0" fillId="0" borderId="5" xfId="0" applyNumberFormat="1" applyBorder="1"/>
    <xf numFmtId="0" fontId="0" fillId="0" borderId="8" xfId="0" applyBorder="1"/>
    <xf numFmtId="0" fontId="0" fillId="0" borderId="7" xfId="0" applyBorder="1"/>
    <xf numFmtId="43" fontId="0" fillId="0" borderId="6" xfId="0" applyNumberFormat="1" applyBorder="1"/>
    <xf numFmtId="166" fontId="0" fillId="0" borderId="8" xfId="0" applyNumberFormat="1" applyBorder="1"/>
    <xf numFmtId="0" fontId="4" fillId="0" borderId="9" xfId="0" applyFont="1" applyBorder="1"/>
    <xf numFmtId="168" fontId="6" fillId="0" borderId="10" xfId="2" applyNumberFormat="1" applyFont="1" applyBorder="1"/>
    <xf numFmtId="43" fontId="6" fillId="0" borderId="0" xfId="1" applyNumberFormat="1" applyFont="1" applyBorder="1"/>
    <xf numFmtId="43" fontId="0" fillId="0" borderId="0" xfId="0" applyNumberFormat="1" applyBorder="1"/>
    <xf numFmtId="10" fontId="6" fillId="0" borderId="0" xfId="3" applyNumberFormat="1" applyFont="1" applyBorder="1"/>
    <xf numFmtId="10" fontId="0" fillId="0" borderId="0" xfId="3" applyNumberFormat="1" applyFont="1" applyBorder="1"/>
    <xf numFmtId="43" fontId="0" fillId="0" borderId="1" xfId="0" applyNumberFormat="1" applyBorder="1"/>
    <xf numFmtId="10" fontId="0" fillId="0" borderId="1" xfId="3" applyNumberFormat="1" applyFont="1" applyBorder="1"/>
    <xf numFmtId="165" fontId="0" fillId="0" borderId="4" xfId="0" applyNumberFormat="1" applyBorder="1"/>
    <xf numFmtId="43" fontId="0" fillId="0" borderId="11" xfId="0" applyNumberFormat="1" applyBorder="1"/>
    <xf numFmtId="0" fontId="0" fillId="0" borderId="11" xfId="0" applyBorder="1"/>
    <xf numFmtId="165" fontId="0" fillId="0" borderId="10" xfId="0" applyNumberFormat="1" applyBorder="1"/>
    <xf numFmtId="165" fontId="8" fillId="0" borderId="2" xfId="1" applyNumberFormat="1" applyFont="1" applyBorder="1"/>
    <xf numFmtId="168" fontId="0" fillId="0" borderId="2" xfId="2" applyNumberFormat="1" applyFont="1" applyBorder="1"/>
    <xf numFmtId="168" fontId="0" fillId="0" borderId="3" xfId="2" applyNumberFormat="1" applyFont="1" applyBorder="1"/>
    <xf numFmtId="43" fontId="0" fillId="0" borderId="1" xfId="1" applyFont="1" applyBorder="1"/>
    <xf numFmtId="0" fontId="0" fillId="0" borderId="9" xfId="0" applyBorder="1" applyAlignment="1">
      <alignment wrapText="1"/>
    </xf>
    <xf numFmtId="173" fontId="0" fillId="0" borderId="0" xfId="0" applyNumberFormat="1"/>
    <xf numFmtId="0" fontId="4" fillId="0" borderId="2" xfId="0" applyFont="1" applyBorder="1"/>
    <xf numFmtId="174" fontId="0" fillId="0" borderId="10" xfId="2" applyNumberFormat="1" applyFont="1" applyBorder="1"/>
    <xf numFmtId="0" fontId="4" fillId="0" borderId="3" xfId="0" applyFont="1" applyBorder="1" applyAlignment="1">
      <alignment horizontal="left"/>
    </xf>
    <xf numFmtId="44" fontId="0" fillId="0" borderId="0" xfId="0" applyNumberFormat="1"/>
    <xf numFmtId="165" fontId="6" fillId="0" borderId="0" xfId="1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5F66-E582-DA40-9836-B475AD59CAE0}">
  <dimension ref="B2:H15"/>
  <sheetViews>
    <sheetView showGridLines="0" zoomScale="281" workbookViewId="0">
      <selection activeCell="E18" sqref="E18"/>
    </sheetView>
  </sheetViews>
  <sheetFormatPr baseColWidth="10" defaultRowHeight="16" x14ac:dyDescent="0.2"/>
  <cols>
    <col min="2" max="2" width="17.83203125" customWidth="1"/>
    <col min="3" max="3" width="22.33203125" customWidth="1"/>
    <col min="4" max="4" width="17.6640625" customWidth="1"/>
    <col min="5" max="5" width="14" bestFit="1" customWidth="1"/>
    <col min="7" max="7" width="12" bestFit="1" customWidth="1"/>
  </cols>
  <sheetData>
    <row r="2" spans="2:8" x14ac:dyDescent="0.2">
      <c r="B2" s="2" t="s">
        <v>2</v>
      </c>
      <c r="C2" s="1"/>
      <c r="D2" s="1"/>
      <c r="E2" s="1"/>
      <c r="F2" s="1"/>
      <c r="G2" s="1"/>
      <c r="H2" s="1"/>
    </row>
    <row r="3" spans="2:8" x14ac:dyDescent="0.2">
      <c r="B3" s="25" t="s">
        <v>8</v>
      </c>
      <c r="C3" s="1"/>
      <c r="D3" s="1"/>
      <c r="E3" s="1"/>
      <c r="F3" s="1"/>
      <c r="G3" s="1"/>
      <c r="H3" s="1"/>
    </row>
    <row r="4" spans="2:8" x14ac:dyDescent="0.2">
      <c r="D4" s="26" t="s">
        <v>4</v>
      </c>
      <c r="E4" s="9" t="s">
        <v>15</v>
      </c>
      <c r="F4" s="14"/>
      <c r="G4" s="9" t="s">
        <v>17</v>
      </c>
      <c r="H4" s="14"/>
    </row>
    <row r="5" spans="2:8" x14ac:dyDescent="0.2">
      <c r="B5" s="3" t="s">
        <v>0</v>
      </c>
      <c r="C5" s="3" t="s">
        <v>1</v>
      </c>
      <c r="D5" s="78" t="s">
        <v>5</v>
      </c>
      <c r="E5" s="78" t="s">
        <v>4</v>
      </c>
      <c r="F5" s="79" t="s">
        <v>16</v>
      </c>
      <c r="G5" s="78" t="s">
        <v>4</v>
      </c>
      <c r="H5" s="79" t="s">
        <v>16</v>
      </c>
    </row>
    <row r="6" spans="2:8" x14ac:dyDescent="0.2">
      <c r="B6" s="3" t="s">
        <v>9</v>
      </c>
      <c r="C6" t="s">
        <v>10</v>
      </c>
      <c r="D6" s="27">
        <v>4500000</v>
      </c>
      <c r="E6" s="11">
        <f>SUM(D6:D6)</f>
        <v>4500000</v>
      </c>
      <c r="F6" s="16">
        <f>E6/$E$9</f>
        <v>0.5</v>
      </c>
      <c r="G6" s="17">
        <f>SUM(D6)</f>
        <v>4500000</v>
      </c>
      <c r="H6" s="16">
        <f>G6/$G$9</f>
        <v>0.45</v>
      </c>
    </row>
    <row r="7" spans="2:8" x14ac:dyDescent="0.2">
      <c r="B7" s="3" t="s">
        <v>11</v>
      </c>
      <c r="C7" t="s">
        <v>10</v>
      </c>
      <c r="D7" s="27">
        <v>4500000</v>
      </c>
      <c r="E7" s="11">
        <f>SUM(D7:D7)</f>
        <v>4500000</v>
      </c>
      <c r="F7" s="16">
        <f t="shared" ref="F7:F8" si="0">E7/$E$9</f>
        <v>0.5</v>
      </c>
      <c r="G7" s="17">
        <f t="shared" ref="G7:G8" si="1">SUM(D7)</f>
        <v>4500000</v>
      </c>
      <c r="H7" s="16">
        <f t="shared" ref="H7:H8" si="2">G7/$G$9</f>
        <v>0.45</v>
      </c>
    </row>
    <row r="8" spans="2:8" x14ac:dyDescent="0.2">
      <c r="B8" t="s">
        <v>10</v>
      </c>
      <c r="C8" s="3" t="s">
        <v>3</v>
      </c>
      <c r="D8" s="67">
        <f>D13</f>
        <v>1000000</v>
      </c>
      <c r="E8" s="11"/>
      <c r="F8" s="16">
        <f t="shared" si="0"/>
        <v>0</v>
      </c>
      <c r="G8" s="17">
        <f t="shared" si="1"/>
        <v>1000000</v>
      </c>
      <c r="H8" s="16">
        <f t="shared" si="2"/>
        <v>0.1</v>
      </c>
    </row>
    <row r="9" spans="2:8" x14ac:dyDescent="0.2">
      <c r="C9" s="7" t="s">
        <v>14</v>
      </c>
      <c r="D9" s="13">
        <f>SUM(D6:D8)</f>
        <v>10000000</v>
      </c>
      <c r="E9" s="13">
        <f>SUM(E6:E8)</f>
        <v>9000000</v>
      </c>
      <c r="F9" s="8">
        <f>SUM(F6:F8)</f>
        <v>1</v>
      </c>
      <c r="G9" s="13">
        <f>SUM(G6:G8)</f>
        <v>10000000</v>
      </c>
      <c r="H9" s="8">
        <f>SUM(H6:H8)</f>
        <v>1</v>
      </c>
    </row>
    <row r="10" spans="2:8" x14ac:dyDescent="0.2">
      <c r="C10" t="s">
        <v>7</v>
      </c>
      <c r="D10" s="5">
        <v>10000000</v>
      </c>
      <c r="E10" s="6"/>
    </row>
    <row r="11" spans="2:8" x14ac:dyDescent="0.2">
      <c r="C11" s="4" t="s">
        <v>18</v>
      </c>
      <c r="D11" s="18" t="s">
        <v>19</v>
      </c>
      <c r="E11" s="6"/>
    </row>
    <row r="12" spans="2:8" x14ac:dyDescent="0.2">
      <c r="D12" s="5"/>
    </row>
    <row r="13" spans="2:8" x14ac:dyDescent="0.2">
      <c r="C13" s="19" t="s">
        <v>20</v>
      </c>
      <c r="D13" s="20">
        <v>1000000</v>
      </c>
    </row>
    <row r="14" spans="2:8" x14ac:dyDescent="0.2">
      <c r="C14" s="21" t="s">
        <v>12</v>
      </c>
      <c r="D14" s="22">
        <v>0</v>
      </c>
    </row>
    <row r="15" spans="2:8" x14ac:dyDescent="0.2">
      <c r="C15" s="23" t="s">
        <v>13</v>
      </c>
      <c r="D15" s="24">
        <f>D13-D14</f>
        <v>1000000</v>
      </c>
    </row>
  </sheetData>
  <mergeCells count="2">
    <mergeCell ref="E4:F4"/>
    <mergeCell ref="G4:H4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7BA8-24D2-7E48-94C7-64DB8951AD87}">
  <dimension ref="B2:H16"/>
  <sheetViews>
    <sheetView showGridLines="0" zoomScale="301" workbookViewId="0">
      <selection activeCell="D23" sqref="D23"/>
    </sheetView>
  </sheetViews>
  <sheetFormatPr baseColWidth="10" defaultRowHeight="16" x14ac:dyDescent="0.2"/>
  <cols>
    <col min="2" max="2" width="17.83203125" customWidth="1"/>
    <col min="3" max="3" width="22.33203125" customWidth="1"/>
    <col min="4" max="4" width="17.6640625" customWidth="1"/>
    <col min="5" max="5" width="14" bestFit="1" customWidth="1"/>
    <col min="7" max="7" width="12" bestFit="1" customWidth="1"/>
  </cols>
  <sheetData>
    <row r="2" spans="2:8" x14ac:dyDescent="0.2">
      <c r="B2" s="2" t="s">
        <v>2</v>
      </c>
      <c r="C2" s="1"/>
      <c r="D2" s="1"/>
      <c r="E2" s="1"/>
      <c r="F2" s="1"/>
      <c r="G2" s="1"/>
      <c r="H2" s="1"/>
    </row>
    <row r="3" spans="2:8" x14ac:dyDescent="0.2">
      <c r="B3" s="25" t="s">
        <v>30</v>
      </c>
      <c r="C3" s="1"/>
      <c r="D3" s="1"/>
      <c r="E3" s="1"/>
      <c r="F3" s="1"/>
      <c r="G3" s="1"/>
      <c r="H3" s="1"/>
    </row>
    <row r="4" spans="2:8" x14ac:dyDescent="0.2">
      <c r="D4" s="26" t="s">
        <v>4</v>
      </c>
      <c r="E4" s="9" t="s">
        <v>15</v>
      </c>
      <c r="F4" s="14"/>
      <c r="G4" s="9" t="s">
        <v>17</v>
      </c>
      <c r="H4" s="14"/>
    </row>
    <row r="5" spans="2:8" x14ac:dyDescent="0.2">
      <c r="B5" s="3" t="s">
        <v>0</v>
      </c>
      <c r="C5" s="3" t="s">
        <v>1</v>
      </c>
      <c r="D5" s="78" t="s">
        <v>5</v>
      </c>
      <c r="E5" s="78" t="s">
        <v>4</v>
      </c>
      <c r="F5" s="79" t="s">
        <v>16</v>
      </c>
      <c r="G5" s="78" t="s">
        <v>4</v>
      </c>
      <c r="H5" s="79" t="s">
        <v>16</v>
      </c>
    </row>
    <row r="6" spans="2:8" x14ac:dyDescent="0.2">
      <c r="B6" s="3" t="s">
        <v>9</v>
      </c>
      <c r="C6" t="s">
        <v>10</v>
      </c>
      <c r="D6" s="27">
        <v>4500000</v>
      </c>
      <c r="E6" s="11">
        <f>SUM(D6:D6)</f>
        <v>4500000</v>
      </c>
      <c r="F6" s="16">
        <f>E6/$E$9</f>
        <v>0.5</v>
      </c>
      <c r="G6" s="17">
        <f>SUM(D6)</f>
        <v>4500000</v>
      </c>
      <c r="H6" s="16">
        <f>G6/$G$9</f>
        <v>0.45</v>
      </c>
    </row>
    <row r="7" spans="2:8" x14ac:dyDescent="0.2">
      <c r="B7" s="3" t="s">
        <v>11</v>
      </c>
      <c r="C7" t="s">
        <v>10</v>
      </c>
      <c r="D7" s="27">
        <v>4500000</v>
      </c>
      <c r="E7" s="11">
        <f>SUM(D7:D7)</f>
        <v>4500000</v>
      </c>
      <c r="F7" s="16">
        <f t="shared" ref="F7:F8" si="0">E7/$E$9</f>
        <v>0.5</v>
      </c>
      <c r="G7" s="17">
        <f t="shared" ref="G7:G8" si="1">SUM(D7)</f>
        <v>4500000</v>
      </c>
      <c r="H7" s="16">
        <f t="shared" ref="H7:H8" si="2">G7/$G$9</f>
        <v>0.45</v>
      </c>
    </row>
    <row r="8" spans="2:8" x14ac:dyDescent="0.2">
      <c r="B8" t="s">
        <v>10</v>
      </c>
      <c r="C8" s="3" t="s">
        <v>3</v>
      </c>
      <c r="D8" s="67">
        <f>D13</f>
        <v>1000000</v>
      </c>
      <c r="E8" s="11"/>
      <c r="F8" s="16">
        <f t="shared" si="0"/>
        <v>0</v>
      </c>
      <c r="G8" s="17">
        <f t="shared" si="1"/>
        <v>1000000</v>
      </c>
      <c r="H8" s="16">
        <f t="shared" si="2"/>
        <v>0.1</v>
      </c>
    </row>
    <row r="9" spans="2:8" x14ac:dyDescent="0.2">
      <c r="C9" s="7" t="s">
        <v>14</v>
      </c>
      <c r="D9" s="13">
        <f>SUM(D6:D8)</f>
        <v>10000000</v>
      </c>
      <c r="E9" s="13">
        <f>SUM(E6:E8)</f>
        <v>9000000</v>
      </c>
      <c r="F9" s="8">
        <f>SUM(F6:F8)</f>
        <v>1</v>
      </c>
      <c r="G9" s="13">
        <f>SUM(G6:G8)</f>
        <v>10000000</v>
      </c>
      <c r="H9" s="8">
        <f>SUM(H6:H8)</f>
        <v>1</v>
      </c>
    </row>
    <row r="10" spans="2:8" x14ac:dyDescent="0.2">
      <c r="C10" t="s">
        <v>7</v>
      </c>
      <c r="D10" s="5">
        <v>10000000</v>
      </c>
      <c r="E10" s="6"/>
    </row>
    <row r="11" spans="2:8" x14ac:dyDescent="0.2">
      <c r="C11" s="4" t="s">
        <v>18</v>
      </c>
      <c r="D11" s="18" t="s">
        <v>19</v>
      </c>
      <c r="E11" s="6"/>
    </row>
    <row r="12" spans="2:8" x14ac:dyDescent="0.2">
      <c r="D12" s="5"/>
    </row>
    <row r="13" spans="2:8" x14ac:dyDescent="0.2">
      <c r="C13" s="19" t="s">
        <v>20</v>
      </c>
      <c r="D13" s="20">
        <v>1000000</v>
      </c>
    </row>
    <row r="14" spans="2:8" x14ac:dyDescent="0.2">
      <c r="C14" s="21" t="s">
        <v>12</v>
      </c>
      <c r="D14" s="22">
        <f>D15</f>
        <v>500000</v>
      </c>
    </row>
    <row r="15" spans="2:8" x14ac:dyDescent="0.2">
      <c r="C15" s="28" t="s">
        <v>21</v>
      </c>
      <c r="D15" s="22">
        <v>500000</v>
      </c>
    </row>
    <row r="16" spans="2:8" x14ac:dyDescent="0.2">
      <c r="C16" s="23" t="s">
        <v>13</v>
      </c>
      <c r="D16" s="24">
        <f>D13-D14</f>
        <v>500000</v>
      </c>
    </row>
  </sheetData>
  <mergeCells count="2">
    <mergeCell ref="E4:F4"/>
    <mergeCell ref="G4:H4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0AE31-9277-454D-8E27-08C3CFFE89EB}">
  <dimension ref="B2:K19"/>
  <sheetViews>
    <sheetView showGridLines="0" zoomScale="277" workbookViewId="0">
      <selection activeCell="G24" sqref="G24"/>
    </sheetView>
  </sheetViews>
  <sheetFormatPr baseColWidth="10" defaultRowHeight="16" x14ac:dyDescent="0.2"/>
  <cols>
    <col min="2" max="2" width="15.33203125" customWidth="1"/>
    <col min="3" max="3" width="20.83203125" bestFit="1" customWidth="1"/>
    <col min="4" max="4" width="11.5" bestFit="1" customWidth="1"/>
    <col min="5" max="5" width="10.5" bestFit="1" customWidth="1"/>
    <col min="6" max="6" width="7.1640625" bestFit="1" customWidth="1"/>
    <col min="7" max="7" width="13.5" customWidth="1"/>
    <col min="8" max="8" width="7.1640625" bestFit="1" customWidth="1"/>
    <col min="9" max="9" width="10" bestFit="1" customWidth="1"/>
    <col min="10" max="10" width="8.1640625" bestFit="1" customWidth="1"/>
    <col min="11" max="11" width="10.5" bestFit="1" customWidth="1"/>
  </cols>
  <sheetData>
    <row r="2" spans="2:11" x14ac:dyDescent="0.2">
      <c r="B2" s="2" t="s">
        <v>2</v>
      </c>
      <c r="C2" s="1"/>
      <c r="D2" s="1"/>
      <c r="E2" s="1"/>
      <c r="F2" s="1"/>
      <c r="G2" s="1"/>
      <c r="H2" s="1"/>
      <c r="I2" s="1"/>
      <c r="J2" s="1"/>
      <c r="K2" s="1"/>
    </row>
    <row r="3" spans="2:11" x14ac:dyDescent="0.2">
      <c r="B3" s="25" t="s">
        <v>31</v>
      </c>
      <c r="C3" s="1"/>
      <c r="D3" s="1"/>
      <c r="E3" s="1"/>
      <c r="F3" s="1"/>
      <c r="G3" s="1"/>
      <c r="H3" s="1"/>
      <c r="I3" s="1"/>
      <c r="J3" s="1"/>
      <c r="K3" s="1"/>
    </row>
    <row r="4" spans="2:11" x14ac:dyDescent="0.2">
      <c r="D4" s="26" t="s">
        <v>4</v>
      </c>
      <c r="E4" s="9" t="s">
        <v>15</v>
      </c>
      <c r="F4" s="14"/>
      <c r="G4" s="9" t="s">
        <v>17</v>
      </c>
      <c r="H4" s="14"/>
      <c r="I4" s="30" t="s">
        <v>26</v>
      </c>
      <c r="J4" s="31"/>
      <c r="K4" s="31"/>
    </row>
    <row r="5" spans="2:11" x14ac:dyDescent="0.2">
      <c r="B5" s="3" t="s">
        <v>0</v>
      </c>
      <c r="C5" s="3" t="s">
        <v>1</v>
      </c>
      <c r="D5" s="78" t="s">
        <v>5</v>
      </c>
      <c r="E5" s="78" t="s">
        <v>4</v>
      </c>
      <c r="F5" s="79" t="s">
        <v>16</v>
      </c>
      <c r="G5" s="78" t="s">
        <v>4</v>
      </c>
      <c r="H5" s="79" t="s">
        <v>16</v>
      </c>
      <c r="I5" s="80" t="s">
        <v>27</v>
      </c>
      <c r="J5" s="81" t="s">
        <v>28</v>
      </c>
      <c r="K5" s="81" t="s">
        <v>29</v>
      </c>
    </row>
    <row r="6" spans="2:11" x14ac:dyDescent="0.2">
      <c r="B6" s="3" t="s">
        <v>9</v>
      </c>
      <c r="C6" t="s">
        <v>10</v>
      </c>
      <c r="D6" s="27">
        <v>4500000</v>
      </c>
      <c r="E6" s="11">
        <f>SUM(D6:D6)</f>
        <v>4500000</v>
      </c>
      <c r="F6" s="16">
        <f>E6/$E$12</f>
        <v>0.5</v>
      </c>
      <c r="G6" s="17">
        <f>SUM(D6)</f>
        <v>4500000</v>
      </c>
      <c r="H6" s="16">
        <f>G6/$G$12</f>
        <v>0.45</v>
      </c>
      <c r="I6" s="10"/>
      <c r="J6" s="15"/>
      <c r="K6" s="15"/>
    </row>
    <row r="7" spans="2:11" x14ac:dyDescent="0.2">
      <c r="B7" s="3" t="s">
        <v>11</v>
      </c>
      <c r="C7" t="s">
        <v>10</v>
      </c>
      <c r="D7" s="27">
        <v>4500000</v>
      </c>
      <c r="E7" s="11">
        <f>SUM(D7:D7)</f>
        <v>4500000</v>
      </c>
      <c r="F7" s="16">
        <f>E7/$E$12</f>
        <v>0.5</v>
      </c>
      <c r="G7" s="17">
        <f t="shared" ref="G7:G11" si="0">SUM(D7)</f>
        <v>4500000</v>
      </c>
      <c r="H7" s="16">
        <f>G7/$G$12</f>
        <v>0.45</v>
      </c>
      <c r="I7" s="10"/>
      <c r="J7" s="15"/>
      <c r="K7" s="15"/>
    </row>
    <row r="8" spans="2:11" x14ac:dyDescent="0.2">
      <c r="B8" s="29" t="s">
        <v>22</v>
      </c>
      <c r="C8" s="3" t="s">
        <v>23</v>
      </c>
      <c r="D8" s="27"/>
      <c r="E8" s="11"/>
      <c r="F8" s="16"/>
      <c r="G8" s="17"/>
      <c r="H8" s="16"/>
      <c r="I8" s="32">
        <v>250000</v>
      </c>
      <c r="J8" s="35">
        <v>0.2</v>
      </c>
      <c r="K8" s="34">
        <v>4000000</v>
      </c>
    </row>
    <row r="9" spans="2:11" x14ac:dyDescent="0.2">
      <c r="B9" s="3" t="s">
        <v>24</v>
      </c>
      <c r="C9" t="s">
        <v>10</v>
      </c>
      <c r="D9" s="27"/>
      <c r="E9" s="11"/>
      <c r="F9" s="16"/>
      <c r="G9" s="17"/>
      <c r="H9" s="16"/>
      <c r="I9" s="32">
        <v>250000</v>
      </c>
      <c r="J9" s="35">
        <v>0</v>
      </c>
      <c r="K9" s="34">
        <v>5000000</v>
      </c>
    </row>
    <row r="10" spans="2:11" x14ac:dyDescent="0.2">
      <c r="B10" s="3" t="s">
        <v>25</v>
      </c>
      <c r="C10" t="s">
        <v>10</v>
      </c>
      <c r="D10" s="27"/>
      <c r="E10" s="11"/>
      <c r="F10" s="16"/>
      <c r="G10" s="17"/>
      <c r="H10" s="16"/>
      <c r="I10" s="32">
        <v>250000</v>
      </c>
      <c r="J10" s="35">
        <v>0.25</v>
      </c>
      <c r="K10" s="34"/>
    </row>
    <row r="11" spans="2:11" x14ac:dyDescent="0.2">
      <c r="B11" t="s">
        <v>10</v>
      </c>
      <c r="C11" s="3" t="s">
        <v>3</v>
      </c>
      <c r="D11" s="67">
        <f>D16</f>
        <v>1000000</v>
      </c>
      <c r="E11" s="11"/>
      <c r="F11" s="16">
        <f>E11/$E$12</f>
        <v>0</v>
      </c>
      <c r="G11" s="17">
        <f t="shared" si="0"/>
        <v>1000000</v>
      </c>
      <c r="H11" s="16">
        <f>G11/$G$12</f>
        <v>0.1</v>
      </c>
      <c r="I11" s="10"/>
      <c r="J11" s="15"/>
      <c r="K11" s="15"/>
    </row>
    <row r="12" spans="2:11" x14ac:dyDescent="0.2">
      <c r="C12" s="7" t="s">
        <v>14</v>
      </c>
      <c r="D12" s="13">
        <f>SUM(D6:D11)</f>
        <v>10000000</v>
      </c>
      <c r="E12" s="13">
        <f>SUM(E6:E11)</f>
        <v>9000000</v>
      </c>
      <c r="F12" s="8">
        <f>SUM(F6:F11)</f>
        <v>1</v>
      </c>
      <c r="G12" s="13">
        <f>SUM(G6:G11)</f>
        <v>10000000</v>
      </c>
      <c r="H12" s="8">
        <f>SUM(H6:H11)</f>
        <v>1</v>
      </c>
      <c r="I12" s="10"/>
      <c r="J12" s="15"/>
      <c r="K12" s="15"/>
    </row>
    <row r="13" spans="2:11" x14ac:dyDescent="0.2">
      <c r="C13" t="s">
        <v>7</v>
      </c>
      <c r="D13" s="5">
        <v>10000000</v>
      </c>
      <c r="E13" s="6"/>
    </row>
    <row r="14" spans="2:11" x14ac:dyDescent="0.2">
      <c r="C14" s="4" t="s">
        <v>18</v>
      </c>
      <c r="D14" s="18" t="s">
        <v>19</v>
      </c>
      <c r="E14" s="6"/>
    </row>
    <row r="15" spans="2:11" x14ac:dyDescent="0.2">
      <c r="D15" s="5"/>
    </row>
    <row r="16" spans="2:11" x14ac:dyDescent="0.2">
      <c r="C16" s="19" t="s">
        <v>20</v>
      </c>
      <c r="D16" s="20">
        <v>1000000</v>
      </c>
    </row>
    <row r="17" spans="3:4" x14ac:dyDescent="0.2">
      <c r="C17" s="21" t="s">
        <v>12</v>
      </c>
      <c r="D17" s="22">
        <f>D18</f>
        <v>500000</v>
      </c>
    </row>
    <row r="18" spans="3:4" x14ac:dyDescent="0.2">
      <c r="C18" s="28" t="s">
        <v>21</v>
      </c>
      <c r="D18" s="22">
        <v>500000</v>
      </c>
    </row>
    <row r="19" spans="3:4" x14ac:dyDescent="0.2">
      <c r="C19" s="23" t="s">
        <v>13</v>
      </c>
      <c r="D19" s="24">
        <f>D16-D17</f>
        <v>500000</v>
      </c>
    </row>
  </sheetData>
  <mergeCells count="3">
    <mergeCell ref="E4:F4"/>
    <mergeCell ref="G4:H4"/>
    <mergeCell ref="I4:K4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CEFF-D6B4-8140-94DA-096C71492D11}">
  <dimension ref="B2:P38"/>
  <sheetViews>
    <sheetView showGridLines="0" tabSelected="1" zoomScale="170" zoomScaleNormal="170" workbookViewId="0">
      <selection activeCell="K33" sqref="K33"/>
    </sheetView>
  </sheetViews>
  <sheetFormatPr baseColWidth="10" defaultRowHeight="16" x14ac:dyDescent="0.2"/>
  <cols>
    <col min="2" max="2" width="17.83203125" customWidth="1"/>
    <col min="3" max="3" width="28.1640625" bestFit="1" customWidth="1"/>
    <col min="4" max="4" width="15.33203125" bestFit="1" customWidth="1"/>
    <col min="5" max="5" width="16.33203125" bestFit="1" customWidth="1"/>
    <col min="6" max="7" width="11.5" bestFit="1" customWidth="1"/>
    <col min="8" max="8" width="14.33203125" customWidth="1"/>
    <col min="9" max="9" width="13" customWidth="1"/>
    <col min="10" max="10" width="11.5" bestFit="1" customWidth="1"/>
    <col min="11" max="11" width="13" bestFit="1" customWidth="1"/>
    <col min="12" max="12" width="14.33203125" bestFit="1" customWidth="1"/>
    <col min="13" max="13" width="10" bestFit="1" customWidth="1"/>
    <col min="14" max="14" width="8.1640625" bestFit="1" customWidth="1"/>
    <col min="15" max="15" width="10.5" bestFit="1" customWidth="1"/>
    <col min="16" max="16" width="31.5" bestFit="1" customWidth="1"/>
  </cols>
  <sheetData>
    <row r="2" spans="2:16" x14ac:dyDescent="0.2">
      <c r="B2" s="2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">
      <c r="B3" s="25" t="s">
        <v>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">
      <c r="D4" s="26" t="s">
        <v>4</v>
      </c>
      <c r="E4" s="26" t="s">
        <v>4</v>
      </c>
      <c r="F4" s="9" t="s">
        <v>15</v>
      </c>
      <c r="G4" s="14"/>
      <c r="H4" s="9" t="s">
        <v>17</v>
      </c>
      <c r="I4" s="14"/>
      <c r="J4" s="9" t="s">
        <v>6</v>
      </c>
      <c r="K4" s="14"/>
      <c r="L4" s="82"/>
      <c r="M4" s="30" t="s">
        <v>26</v>
      </c>
      <c r="N4" s="31"/>
      <c r="O4" s="31"/>
      <c r="P4" s="31"/>
    </row>
    <row r="5" spans="2:16" x14ac:dyDescent="0.2">
      <c r="B5" s="3" t="s">
        <v>0</v>
      </c>
      <c r="C5" s="3" t="s">
        <v>1</v>
      </c>
      <c r="D5" s="78" t="s">
        <v>5</v>
      </c>
      <c r="E5" s="78" t="s">
        <v>33</v>
      </c>
      <c r="F5" s="78" t="s">
        <v>4</v>
      </c>
      <c r="G5" s="79" t="s">
        <v>16</v>
      </c>
      <c r="H5" s="78" t="s">
        <v>4</v>
      </c>
      <c r="I5" s="79" t="s">
        <v>16</v>
      </c>
      <c r="J5" s="78" t="s">
        <v>34</v>
      </c>
      <c r="K5" s="79" t="s">
        <v>4</v>
      </c>
      <c r="L5" s="79" t="s">
        <v>45</v>
      </c>
      <c r="M5" s="80" t="s">
        <v>27</v>
      </c>
      <c r="N5" s="81" t="s">
        <v>28</v>
      </c>
      <c r="O5" s="81" t="s">
        <v>29</v>
      </c>
      <c r="P5" s="81" t="s">
        <v>44</v>
      </c>
    </row>
    <row r="6" spans="2:16" x14ac:dyDescent="0.2">
      <c r="B6" s="3" t="s">
        <v>9</v>
      </c>
      <c r="C6" t="s">
        <v>10</v>
      </c>
      <c r="D6" s="27">
        <v>4500000</v>
      </c>
      <c r="E6" s="27"/>
      <c r="F6" s="11">
        <f>SUM(D6:E6)</f>
        <v>4500000</v>
      </c>
      <c r="G6" s="16">
        <f>F6/$F$13</f>
        <v>0.31304347826086959</v>
      </c>
      <c r="H6" s="17">
        <f>SUM(D6:E6)</f>
        <v>4500000</v>
      </c>
      <c r="I6" s="16">
        <f>H6/$H$13</f>
        <v>0.25714285714285712</v>
      </c>
      <c r="J6" s="12"/>
      <c r="K6" s="16"/>
      <c r="L6" s="16"/>
      <c r="M6" s="10"/>
      <c r="N6" s="15"/>
      <c r="O6" s="15"/>
    </row>
    <row r="7" spans="2:16" x14ac:dyDescent="0.2">
      <c r="B7" s="3" t="s">
        <v>11</v>
      </c>
      <c r="C7" t="s">
        <v>10</v>
      </c>
      <c r="D7" s="27">
        <v>4500000</v>
      </c>
      <c r="E7" s="27"/>
      <c r="F7" s="11">
        <f t="shared" ref="F7:F11" si="0">SUM(D7:E7)</f>
        <v>4500000</v>
      </c>
      <c r="G7" s="16">
        <f t="shared" ref="G7:G11" si="1">F7/$F$13</f>
        <v>0.31304347826086959</v>
      </c>
      <c r="H7" s="17">
        <f t="shared" ref="H7:H12" si="2">SUM(D7:E7)</f>
        <v>4500000</v>
      </c>
      <c r="I7" s="16">
        <f t="shared" ref="I7:I11" si="3">H7/$H$13</f>
        <v>0.25714285714285712</v>
      </c>
      <c r="J7" s="12"/>
      <c r="K7" s="16"/>
      <c r="L7" s="16"/>
      <c r="M7" s="10"/>
      <c r="N7" s="15"/>
      <c r="O7" s="15"/>
    </row>
    <row r="8" spans="2:16" x14ac:dyDescent="0.2">
      <c r="B8" s="29" t="s">
        <v>22</v>
      </c>
      <c r="C8" s="3" t="s">
        <v>23</v>
      </c>
      <c r="D8" s="67">
        <f>L8</f>
        <v>1041667</v>
      </c>
      <c r="E8" s="67"/>
      <c r="F8" s="11">
        <f t="shared" si="0"/>
        <v>1041667</v>
      </c>
      <c r="G8" s="16">
        <f t="shared" si="1"/>
        <v>7.2463791304347824E-2</v>
      </c>
      <c r="H8" s="17">
        <f t="shared" si="2"/>
        <v>1041667</v>
      </c>
      <c r="I8" s="16">
        <f t="shared" si="3"/>
        <v>5.9523828571428572E-2</v>
      </c>
      <c r="J8" s="68">
        <f>M8</f>
        <v>250000</v>
      </c>
      <c r="K8" s="33">
        <f>M8/(P8/$D$31)</f>
        <v>1041666.6666666667</v>
      </c>
      <c r="L8" s="33">
        <f>ROUND(K8,0)</f>
        <v>1041667</v>
      </c>
      <c r="M8" s="32">
        <v>250000</v>
      </c>
      <c r="N8" s="35">
        <v>0.2</v>
      </c>
      <c r="O8" s="34">
        <v>3000000</v>
      </c>
      <c r="P8" s="38">
        <f>O8*(1-N8)</f>
        <v>2400000</v>
      </c>
    </row>
    <row r="9" spans="2:16" x14ac:dyDescent="0.2">
      <c r="B9" s="3" t="s">
        <v>24</v>
      </c>
      <c r="C9" t="s">
        <v>10</v>
      </c>
      <c r="D9" s="67">
        <f>L9</f>
        <v>500000</v>
      </c>
      <c r="E9" s="67"/>
      <c r="F9" s="11">
        <f t="shared" si="0"/>
        <v>500000</v>
      </c>
      <c r="G9" s="16">
        <f t="shared" si="1"/>
        <v>3.4782608695652174E-2</v>
      </c>
      <c r="H9" s="17">
        <f t="shared" si="2"/>
        <v>500000</v>
      </c>
      <c r="I9" s="16">
        <f t="shared" si="3"/>
        <v>2.8571428571428571E-2</v>
      </c>
      <c r="J9" s="68">
        <f t="shared" ref="J9:J10" si="4">M9</f>
        <v>250000</v>
      </c>
      <c r="K9" s="33">
        <f>M9/(P9/$D$31)</f>
        <v>500000</v>
      </c>
      <c r="L9" s="33">
        <f t="shared" ref="L9:L10" si="5">ROUND(K9,0)</f>
        <v>500000</v>
      </c>
      <c r="M9" s="32">
        <v>250000</v>
      </c>
      <c r="N9" s="35">
        <v>0</v>
      </c>
      <c r="O9" s="34">
        <v>5000000</v>
      </c>
      <c r="P9" s="38">
        <f>O9*(1-N9)</f>
        <v>5000000</v>
      </c>
    </row>
    <row r="10" spans="2:16" x14ac:dyDescent="0.2">
      <c r="B10" s="3" t="s">
        <v>25</v>
      </c>
      <c r="C10" t="s">
        <v>10</v>
      </c>
      <c r="D10" s="67">
        <f t="shared" ref="D10:D11" si="6">L10</f>
        <v>333333</v>
      </c>
      <c r="E10" s="67"/>
      <c r="F10" s="11">
        <f t="shared" si="0"/>
        <v>333333</v>
      </c>
      <c r="G10" s="16">
        <f t="shared" si="1"/>
        <v>2.3188382608695653E-2</v>
      </c>
      <c r="H10" s="17">
        <f t="shared" si="2"/>
        <v>333333</v>
      </c>
      <c r="I10" s="16">
        <f t="shared" si="3"/>
        <v>1.9047600000000001E-2</v>
      </c>
      <c r="J10" s="68">
        <f t="shared" si="4"/>
        <v>250000</v>
      </c>
      <c r="K10" s="33">
        <f>M10/(P10/$D$31)</f>
        <v>333333.33333333331</v>
      </c>
      <c r="L10" s="33">
        <f t="shared" si="5"/>
        <v>333333</v>
      </c>
      <c r="M10" s="32">
        <v>250000</v>
      </c>
      <c r="N10" s="35">
        <v>0.25</v>
      </c>
      <c r="O10" s="77" t="s">
        <v>54</v>
      </c>
      <c r="P10" s="38">
        <f>D23*(1-N10)</f>
        <v>7500000</v>
      </c>
    </row>
    <row r="11" spans="2:16" x14ac:dyDescent="0.2">
      <c r="B11" t="s">
        <v>10</v>
      </c>
      <c r="C11" s="3" t="s">
        <v>32</v>
      </c>
      <c r="D11" s="67"/>
      <c r="E11" s="67">
        <f t="shared" ref="E9:E11" si="7">L11</f>
        <v>3500000</v>
      </c>
      <c r="F11" s="11">
        <f t="shared" si="0"/>
        <v>3500000</v>
      </c>
      <c r="G11" s="16">
        <f t="shared" si="1"/>
        <v>0.24347826086956523</v>
      </c>
      <c r="H11" s="17">
        <f t="shared" si="2"/>
        <v>3500000</v>
      </c>
      <c r="I11" s="16">
        <f t="shared" si="3"/>
        <v>0.2</v>
      </c>
      <c r="J11" s="68">
        <f>D25</f>
        <v>2500000</v>
      </c>
      <c r="K11" s="33">
        <f>E25</f>
        <v>3500000</v>
      </c>
      <c r="L11" s="33">
        <f>G25</f>
        <v>3500000</v>
      </c>
      <c r="M11" s="32"/>
      <c r="N11" s="35"/>
      <c r="O11" s="34"/>
    </row>
    <row r="12" spans="2:16" x14ac:dyDescent="0.2">
      <c r="B12" t="s">
        <v>10</v>
      </c>
      <c r="C12" s="3" t="s">
        <v>3</v>
      </c>
      <c r="D12" s="67">
        <f>E18</f>
        <v>3125000</v>
      </c>
      <c r="E12" s="27"/>
      <c r="F12" s="11"/>
      <c r="G12" s="16">
        <f>F12/$F$13</f>
        <v>0</v>
      </c>
      <c r="H12" s="17">
        <f t="shared" si="2"/>
        <v>3125000</v>
      </c>
      <c r="I12" s="16">
        <f>H12/$H$13</f>
        <v>0.17857142857142858</v>
      </c>
      <c r="J12" s="68"/>
      <c r="K12" s="33"/>
      <c r="L12" s="33"/>
      <c r="M12" s="10"/>
      <c r="N12" s="15"/>
      <c r="O12" s="15"/>
    </row>
    <row r="13" spans="2:16" x14ac:dyDescent="0.2">
      <c r="C13" s="7" t="s">
        <v>14</v>
      </c>
      <c r="D13" s="13">
        <f>SUM(D6:D12)</f>
        <v>14000000</v>
      </c>
      <c r="E13" s="13">
        <f>SUM(E6:E12)</f>
        <v>3500000</v>
      </c>
      <c r="F13" s="13">
        <f>SUM(F6:F12)</f>
        <v>14375000</v>
      </c>
      <c r="G13" s="8">
        <f>SUM(G6:G12)</f>
        <v>1</v>
      </c>
      <c r="H13" s="13">
        <f>SUM(H6:H12)</f>
        <v>17500000</v>
      </c>
      <c r="I13" s="8">
        <f>SUM(I6:I12)</f>
        <v>1</v>
      </c>
      <c r="J13" s="69">
        <f>SUM(J8:J12)</f>
        <v>3250000</v>
      </c>
      <c r="K13" s="70">
        <f>SUM(K8:K12)</f>
        <v>5375000</v>
      </c>
      <c r="L13" s="70">
        <f>SUM(L8:L12)</f>
        <v>5375000</v>
      </c>
      <c r="M13" s="10"/>
      <c r="N13" s="15"/>
      <c r="O13" s="15"/>
    </row>
    <row r="14" spans="2:16" x14ac:dyDescent="0.2">
      <c r="C14" t="s">
        <v>7</v>
      </c>
      <c r="D14" s="5">
        <v>20000000</v>
      </c>
      <c r="E14" s="6"/>
      <c r="F14" s="6"/>
    </row>
    <row r="15" spans="2:16" x14ac:dyDescent="0.2">
      <c r="C15" s="4" t="s">
        <v>18</v>
      </c>
      <c r="D15" s="18" t="s">
        <v>19</v>
      </c>
      <c r="E15" s="39"/>
      <c r="F15" s="6"/>
    </row>
    <row r="16" spans="2:16" x14ac:dyDescent="0.2">
      <c r="D16" s="5"/>
      <c r="E16" s="5"/>
    </row>
    <row r="17" spans="3:12" x14ac:dyDescent="0.2">
      <c r="D17" s="42" t="s">
        <v>48</v>
      </c>
      <c r="E17" s="42" t="s">
        <v>49</v>
      </c>
    </row>
    <row r="18" spans="3:12" x14ac:dyDescent="0.2">
      <c r="C18" s="19" t="s">
        <v>47</v>
      </c>
      <c r="D18" s="20">
        <v>1000000</v>
      </c>
      <c r="E18" s="41">
        <f>D18+G32</f>
        <v>3125000</v>
      </c>
    </row>
    <row r="19" spans="3:12" x14ac:dyDescent="0.2">
      <c r="C19" s="21" t="s">
        <v>12</v>
      </c>
      <c r="D19" s="22">
        <f>D20</f>
        <v>500000</v>
      </c>
      <c r="E19" s="22">
        <f>E20</f>
        <v>500000</v>
      </c>
    </row>
    <row r="20" spans="3:12" x14ac:dyDescent="0.2">
      <c r="C20" s="28" t="s">
        <v>21</v>
      </c>
      <c r="D20" s="22">
        <v>500000</v>
      </c>
      <c r="E20" s="22">
        <v>500000</v>
      </c>
      <c r="L20" s="76"/>
    </row>
    <row r="21" spans="3:12" x14ac:dyDescent="0.2">
      <c r="C21" s="23" t="s">
        <v>13</v>
      </c>
      <c r="D21" s="24">
        <f>D18-D19</f>
        <v>500000</v>
      </c>
      <c r="E21" s="24">
        <f>E18-E19</f>
        <v>2625000</v>
      </c>
      <c r="F21" s="72"/>
    </row>
    <row r="23" spans="3:12" x14ac:dyDescent="0.2">
      <c r="C23" s="55" t="s">
        <v>35</v>
      </c>
      <c r="D23" s="56">
        <v>10000000</v>
      </c>
      <c r="E23" s="43" t="s">
        <v>4</v>
      </c>
      <c r="F23" s="47" t="s">
        <v>16</v>
      </c>
      <c r="G23" s="48" t="s">
        <v>42</v>
      </c>
    </row>
    <row r="24" spans="3:12" x14ac:dyDescent="0.2">
      <c r="C24" s="10" t="s">
        <v>36</v>
      </c>
      <c r="D24" s="36"/>
      <c r="E24" s="53">
        <f>SUM(E25)</f>
        <v>3500000</v>
      </c>
      <c r="F24" s="54">
        <f>SUM(F25)</f>
        <v>0.2</v>
      </c>
      <c r="G24" s="24">
        <f>SUM(G25)</f>
        <v>3500000</v>
      </c>
    </row>
    <row r="25" spans="3:12" x14ac:dyDescent="0.2">
      <c r="C25" s="21" t="s">
        <v>32</v>
      </c>
      <c r="D25" s="44">
        <v>2500000</v>
      </c>
      <c r="E25" s="49">
        <f>F25*D37</f>
        <v>3500000</v>
      </c>
      <c r="F25" s="16">
        <f>D25/D26</f>
        <v>0.2</v>
      </c>
      <c r="G25" s="50">
        <f>ROUND(E25,0)</f>
        <v>3500000</v>
      </c>
    </row>
    <row r="26" spans="3:12" x14ac:dyDescent="0.2">
      <c r="C26" s="45" t="s">
        <v>37</v>
      </c>
      <c r="D26" s="46">
        <f>SUM(D23:D25)</f>
        <v>12500000</v>
      </c>
      <c r="E26" s="45"/>
      <c r="F26" s="51"/>
      <c r="G26" s="52"/>
    </row>
    <row r="28" spans="3:12" x14ac:dyDescent="0.2">
      <c r="C28" s="55" t="s">
        <v>53</v>
      </c>
      <c r="D28" s="74">
        <f>D23/D35</f>
        <v>0.7142857142857143</v>
      </c>
      <c r="F28" s="37"/>
    </row>
    <row r="29" spans="3:12" x14ac:dyDescent="0.2">
      <c r="F29" s="37"/>
    </row>
    <row r="30" spans="3:12" x14ac:dyDescent="0.2">
      <c r="C30" s="19"/>
      <c r="D30" s="47" t="s">
        <v>4</v>
      </c>
      <c r="E30" s="47"/>
      <c r="F30" s="47" t="s">
        <v>16</v>
      </c>
      <c r="G30" s="48" t="s">
        <v>43</v>
      </c>
    </row>
    <row r="31" spans="3:12" x14ac:dyDescent="0.2">
      <c r="C31" s="73" t="s">
        <v>38</v>
      </c>
      <c r="D31" s="57">
        <v>10000000</v>
      </c>
      <c r="E31" s="15"/>
      <c r="F31" s="15"/>
      <c r="G31" s="50">
        <f>ROUND(D31,0)</f>
        <v>10000000</v>
      </c>
    </row>
    <row r="32" spans="3:12" x14ac:dyDescent="0.2">
      <c r="C32" s="21" t="s">
        <v>39</v>
      </c>
      <c r="D32" s="58">
        <f>(F32*D37)-D21</f>
        <v>2125000</v>
      </c>
      <c r="E32" s="15"/>
      <c r="F32" s="59">
        <v>0.15</v>
      </c>
      <c r="G32" s="50">
        <f t="shared" ref="G32:G37" si="8">ROUND(D32,0)</f>
        <v>2125000</v>
      </c>
    </row>
    <row r="33" spans="3:7" x14ac:dyDescent="0.2">
      <c r="C33" s="43" t="s">
        <v>40</v>
      </c>
      <c r="D33" s="61">
        <f>D31+D32</f>
        <v>12125000</v>
      </c>
      <c r="E33" s="7"/>
      <c r="F33" s="62"/>
      <c r="G33" s="63">
        <f t="shared" si="8"/>
        <v>12125000</v>
      </c>
    </row>
    <row r="34" spans="3:7" x14ac:dyDescent="0.2">
      <c r="C34" s="21" t="s">
        <v>46</v>
      </c>
      <c r="D34" s="58">
        <f>SUM(K8:K10)</f>
        <v>1875000</v>
      </c>
      <c r="E34" s="15"/>
      <c r="F34" s="60">
        <f>D34/D37</f>
        <v>0.10714285714285714</v>
      </c>
      <c r="G34" s="50">
        <f t="shared" si="8"/>
        <v>1875000</v>
      </c>
    </row>
    <row r="35" spans="3:7" x14ac:dyDescent="0.2">
      <c r="C35" s="75" t="s">
        <v>52</v>
      </c>
      <c r="D35" s="61">
        <f>D33+D34</f>
        <v>14000000</v>
      </c>
      <c r="E35" s="7"/>
      <c r="F35" s="62"/>
      <c r="G35" s="63">
        <f t="shared" si="8"/>
        <v>14000000</v>
      </c>
    </row>
    <row r="36" spans="3:7" x14ac:dyDescent="0.2">
      <c r="C36" s="21" t="s">
        <v>41</v>
      </c>
      <c r="D36" s="58">
        <f>E25</f>
        <v>3500000</v>
      </c>
      <c r="E36" s="15"/>
      <c r="F36" s="60">
        <f>D36/D37</f>
        <v>0.2</v>
      </c>
      <c r="G36" s="50">
        <f t="shared" si="8"/>
        <v>3500000</v>
      </c>
    </row>
    <row r="37" spans="3:7" ht="51" x14ac:dyDescent="0.2">
      <c r="C37" s="71" t="s">
        <v>51</v>
      </c>
      <c r="D37" s="64">
        <f>(D31+L8+L9+L10-D21)/(1-F25-F32)</f>
        <v>17500000</v>
      </c>
      <c r="E37" s="65"/>
      <c r="F37" s="65"/>
      <c r="G37" s="66">
        <f t="shared" si="8"/>
        <v>17500000</v>
      </c>
    </row>
    <row r="38" spans="3:7" x14ac:dyDescent="0.2">
      <c r="D38" s="40"/>
    </row>
  </sheetData>
  <mergeCells count="4">
    <mergeCell ref="F4:G4"/>
    <mergeCell ref="H4:I4"/>
    <mergeCell ref="M4:P4"/>
    <mergeCell ref="J4:L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Company Founding</vt:lpstr>
      <vt:lpstr>CTO Option Grant</vt:lpstr>
      <vt:lpstr>Convertible Note Additions</vt:lpstr>
      <vt:lpstr>Series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Silverman</dc:creator>
  <cp:lastModifiedBy>Michael Silverman</cp:lastModifiedBy>
  <dcterms:created xsi:type="dcterms:W3CDTF">2020-12-20T17:03:56Z</dcterms:created>
  <dcterms:modified xsi:type="dcterms:W3CDTF">2020-12-20T21:14:09Z</dcterms:modified>
</cp:coreProperties>
</file>