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silverman/Google Drive/3 - KB/Blog Posts &amp; Ideas/Strategy/Online Grocery Delivery Shrink Costs 2020 11 22/"/>
    </mc:Choice>
  </mc:AlternateContent>
  <xr:revisionPtr revIDLastSave="0" documentId="13_ncr:1_{8D84C144-6ED8-A143-BF2E-272A02F16ADF}" xr6:coauthVersionLast="45" xr6:coauthVersionMax="45" xr10:uidLastSave="{00000000-0000-0000-0000-000000000000}"/>
  <bookViews>
    <workbookView xWindow="0" yWindow="460" windowWidth="33360" windowHeight="28340" xr2:uid="{CCE6A404-58F7-F248-9841-491E86FBC6EC}"/>
  </bookViews>
  <sheets>
    <sheet name="Sheet1" sheetId="1" r:id="rId1"/>
  </sheets>
  <definedNames>
    <definedName name="_xlnm.Print_Area" localSheetId="0">Sheet1!$B$2:$O$77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8" i="1"/>
  <c r="M62" i="1" l="1"/>
  <c r="M63" i="1"/>
  <c r="M64" i="1"/>
  <c r="M61" i="1"/>
  <c r="O6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51" i="1"/>
  <c r="O63" i="1"/>
  <c r="O64" i="1"/>
  <c r="N65" i="1"/>
  <c r="N60" i="1"/>
  <c r="N50" i="1"/>
  <c r="F53" i="1"/>
  <c r="F54" i="1"/>
  <c r="F55" i="1"/>
  <c r="F57" i="1"/>
  <c r="F50" i="1"/>
  <c r="H51" i="1"/>
  <c r="H52" i="1"/>
  <c r="H53" i="1"/>
  <c r="I53" i="1" s="1"/>
  <c r="H54" i="1"/>
  <c r="I54" i="1" s="1"/>
  <c r="H55" i="1"/>
  <c r="I55" i="1" s="1"/>
  <c r="H56" i="1"/>
  <c r="H57" i="1"/>
  <c r="I57" i="1" s="1"/>
  <c r="H50" i="1"/>
  <c r="I50" i="1" s="1"/>
  <c r="I44" i="1"/>
  <c r="I39" i="1"/>
  <c r="C35" i="1"/>
  <c r="I29" i="1"/>
  <c r="F29" i="1"/>
  <c r="I22" i="1"/>
  <c r="I17" i="1"/>
  <c r="I7" i="1"/>
  <c r="F7" i="1"/>
  <c r="J43" i="1" s="1"/>
  <c r="C13" i="1"/>
  <c r="M50" i="1" l="1"/>
  <c r="M60" i="1"/>
  <c r="O62" i="1"/>
  <c r="M65" i="1"/>
  <c r="O51" i="1"/>
  <c r="O50" i="1" s="1"/>
  <c r="J34" i="1"/>
  <c r="J16" i="1"/>
  <c r="J15" i="1"/>
  <c r="J36" i="1"/>
  <c r="J38" i="1"/>
  <c r="J10" i="1"/>
  <c r="J35" i="1"/>
  <c r="J14" i="1"/>
  <c r="J13" i="1"/>
  <c r="J12" i="1"/>
  <c r="J11" i="1"/>
  <c r="J9" i="1"/>
  <c r="J37" i="1"/>
  <c r="J30" i="1"/>
  <c r="J33" i="1"/>
  <c r="J31" i="1"/>
  <c r="J32" i="1"/>
  <c r="J8" i="1"/>
  <c r="J21" i="1"/>
  <c r="J40" i="1"/>
  <c r="J20" i="1"/>
  <c r="J41" i="1"/>
  <c r="J19" i="1"/>
  <c r="J42" i="1"/>
  <c r="J18" i="1"/>
  <c r="J17" i="1" l="1"/>
  <c r="O65" i="1"/>
  <c r="O60" i="1"/>
  <c r="J7" i="1"/>
  <c r="J29" i="1"/>
  <c r="J39" i="1"/>
  <c r="J22" i="1"/>
  <c r="J44" i="1"/>
  <c r="M8" i="1" l="1"/>
  <c r="M9" i="1"/>
  <c r="C52" i="1"/>
  <c r="C51" i="1"/>
  <c r="F51" i="1" l="1"/>
  <c r="I51" i="1"/>
  <c r="F52" i="1"/>
  <c r="I52" i="1"/>
  <c r="I58" i="1" s="1"/>
  <c r="C58" i="1" s="1"/>
  <c r="M13" i="1"/>
  <c r="C61" i="1" l="1"/>
  <c r="C66" i="1" s="1"/>
  <c r="C65" i="1"/>
  <c r="C60" i="1"/>
  <c r="C59" i="1"/>
  <c r="C56" i="1" s="1"/>
  <c r="C62" i="1" l="1"/>
  <c r="C67" i="1" s="1"/>
  <c r="F56" i="1"/>
  <c r="I56" i="1"/>
</calcChain>
</file>

<file path=xl/sharedStrings.xml><?xml version="1.0" encoding="utf-8"?>
<sst xmlns="http://schemas.openxmlformats.org/spreadsheetml/2006/main" count="131" uniqueCount="55">
  <si>
    <t>Traditional Grocery</t>
  </si>
  <si>
    <t>Kroger</t>
  </si>
  <si>
    <t>Sales</t>
  </si>
  <si>
    <t>Operating, G&amp;A</t>
  </si>
  <si>
    <t>Rent</t>
  </si>
  <si>
    <t>Depr. &amp; Amortization</t>
  </si>
  <si>
    <t>Operating Profit</t>
  </si>
  <si>
    <t>Merchandise Costs
(Including Advertising, Warehousing, Transportation)</t>
  </si>
  <si>
    <t>Total Operating Expenses</t>
  </si>
  <si>
    <t>Percentage of Sales</t>
  </si>
  <si>
    <t>$ of Sales</t>
  </si>
  <si>
    <t>Total Shrink</t>
  </si>
  <si>
    <t>Shrink Category</t>
  </si>
  <si>
    <t>%</t>
  </si>
  <si>
    <t>$</t>
  </si>
  <si>
    <t>Name</t>
  </si>
  <si>
    <t>Ordering Inefficiencies</t>
  </si>
  <si>
    <t>Production Planning</t>
  </si>
  <si>
    <t>Product Handling Errors</t>
  </si>
  <si>
    <t>Employee / Cashier Errors</t>
  </si>
  <si>
    <t>Rotation Errors</t>
  </si>
  <si>
    <t>Receiving Errors</t>
  </si>
  <si>
    <t>Damaged / Unsalable Goods</t>
  </si>
  <si>
    <t>Scan File Errors</t>
  </si>
  <si>
    <t>Accounting Errors</t>
  </si>
  <si>
    <t>Shoplifting</t>
  </si>
  <si>
    <t>Cashier Theft</t>
  </si>
  <si>
    <t>General Employee Theft</t>
  </si>
  <si>
    <t>Vendor Theft</t>
  </si>
  <si>
    <t>Operating Shrink</t>
  </si>
  <si>
    <t>Theft Shrink</t>
  </si>
  <si>
    <t>Grocery Delivery Model - In Store</t>
  </si>
  <si>
    <t>Shrink (Broken Out of Merch Cost)</t>
  </si>
  <si>
    <t>Shrink (Included in Merch Cost)</t>
  </si>
  <si>
    <t>Total Sales</t>
  </si>
  <si>
    <t>In Store</t>
  </si>
  <si>
    <t>Delivery</t>
  </si>
  <si>
    <t>Delivery Shrink Break Out</t>
  </si>
  <si>
    <t>Traditional</t>
  </si>
  <si>
    <t>Adjust.</t>
  </si>
  <si>
    <t>Delivery Shrink Adjustment</t>
  </si>
  <si>
    <t>% of Total Operating Profit</t>
  </si>
  <si>
    <t>% of Total Sales</t>
  </si>
  <si>
    <t>Grocery Delivery Model - Delivery Hypothetical</t>
  </si>
  <si>
    <t>Gross Margin %</t>
  </si>
  <si>
    <t>Operating Margin %</t>
  </si>
  <si>
    <t>Overall Improvement</t>
  </si>
  <si>
    <t>Gross Margin</t>
  </si>
  <si>
    <t>Operating Margin</t>
  </si>
  <si>
    <t>Delivery % of Sales</t>
  </si>
  <si>
    <t>Compared to No Delivery</t>
  </si>
  <si>
    <t>% Increase in Op. Profit</t>
  </si>
  <si>
    <t>$ Increase in Op. Profit</t>
  </si>
  <si>
    <t>Overall Operating % Improvement</t>
  </si>
  <si>
    <t>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</si>
</sst>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00%"/>
    <numFmt numFmtId="168" formatCode="0.000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0" fontId="2" fillId="2" borderId="0" xfId="0" applyFont="1" applyFill="1"/>
    <xf numFmtId="164" fontId="0" fillId="0" borderId="0" xfId="2" applyNumberFormat="1" applyFont="1"/>
    <xf numFmtId="0" fontId="0" fillId="0" borderId="0" xfId="0" applyFill="1" applyBorder="1" applyAlignment="1">
      <alignment horizontal="left" indent="1"/>
    </xf>
    <xf numFmtId="164" fontId="0" fillId="0" borderId="0" xfId="0" applyNumberFormat="1"/>
    <xf numFmtId="0" fontId="0" fillId="0" borderId="1" xfId="0" applyBorder="1"/>
    <xf numFmtId="164" fontId="0" fillId="0" borderId="1" xfId="2" applyNumberFormat="1" applyFont="1" applyBorder="1"/>
    <xf numFmtId="0" fontId="0" fillId="0" borderId="0" xfId="0" applyBorder="1" applyAlignment="1">
      <alignment horizontal="left" wrapText="1" indent="1"/>
    </xf>
    <xf numFmtId="0" fontId="0" fillId="0" borderId="0" xfId="0" applyBorder="1" applyAlignment="1">
      <alignment horizontal="left" indent="1"/>
    </xf>
    <xf numFmtId="164" fontId="0" fillId="0" borderId="0" xfId="2" applyNumberFormat="1" applyFont="1" applyBorder="1"/>
    <xf numFmtId="0" fontId="0" fillId="0" borderId="0" xfId="0" quotePrefix="1"/>
    <xf numFmtId="0" fontId="0" fillId="0" borderId="1" xfId="0" applyFill="1" applyBorder="1" applyAlignment="1">
      <alignment horizontal="left"/>
    </xf>
    <xf numFmtId="164" fontId="0" fillId="0" borderId="1" xfId="0" applyNumberFormat="1" applyBorder="1"/>
    <xf numFmtId="10" fontId="5" fillId="0" borderId="0" xfId="0" applyNumberFormat="1" applyFont="1"/>
    <xf numFmtId="9" fontId="0" fillId="0" borderId="0" xfId="0" applyNumberFormat="1"/>
    <xf numFmtId="0" fontId="0" fillId="0" borderId="0" xfId="0" applyAlignment="1">
      <alignment horizontal="left" indent="1"/>
    </xf>
    <xf numFmtId="165" fontId="0" fillId="0" borderId="0" xfId="1" applyNumberFormat="1" applyFont="1" applyBorder="1"/>
    <xf numFmtId="9" fontId="0" fillId="0" borderId="0" xfId="3" applyFont="1"/>
    <xf numFmtId="43" fontId="0" fillId="0" borderId="0" xfId="1" applyFont="1"/>
    <xf numFmtId="165" fontId="0" fillId="0" borderId="0" xfId="1" applyNumberFormat="1" applyFont="1"/>
    <xf numFmtId="0" fontId="0" fillId="0" borderId="2" xfId="0" applyFill="1" applyBorder="1" applyAlignment="1">
      <alignment horizontal="left"/>
    </xf>
    <xf numFmtId="9" fontId="0" fillId="0" borderId="2" xfId="0" applyNumberFormat="1" applyBorder="1"/>
    <xf numFmtId="164" fontId="0" fillId="0" borderId="2" xfId="2" applyNumberFormat="1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9" fontId="5" fillId="0" borderId="0" xfId="0" applyNumberFormat="1" applyFont="1"/>
    <xf numFmtId="0" fontId="7" fillId="0" borderId="0" xfId="0" applyFont="1" applyAlignment="1">
      <alignment horizontal="left" indent="1"/>
    </xf>
    <xf numFmtId="0" fontId="7" fillId="0" borderId="0" xfId="0" applyFont="1" applyBorder="1" applyAlignment="1">
      <alignment horizontal="left" wrapText="1" indent="1"/>
    </xf>
    <xf numFmtId="9" fontId="5" fillId="0" borderId="0" xfId="3" applyFont="1"/>
    <xf numFmtId="0" fontId="5" fillId="0" borderId="0" xfId="0" applyFont="1"/>
    <xf numFmtId="166" fontId="5" fillId="0" borderId="0" xfId="0" applyNumberFormat="1" applyFont="1"/>
    <xf numFmtId="9" fontId="5" fillId="0" borderId="1" xfId="3" applyFont="1" applyBorder="1"/>
    <xf numFmtId="9" fontId="0" fillId="0" borderId="1" xfId="3" applyFont="1" applyBorder="1"/>
    <xf numFmtId="0" fontId="0" fillId="0" borderId="0" xfId="0" applyFill="1" applyBorder="1" applyAlignment="1">
      <alignment horizontal="left" indent="2"/>
    </xf>
    <xf numFmtId="0" fontId="8" fillId="0" borderId="0" xfId="0" applyFont="1"/>
    <xf numFmtId="9" fontId="8" fillId="0" borderId="2" xfId="0" applyNumberFormat="1" applyFont="1" applyBorder="1"/>
    <xf numFmtId="9" fontId="8" fillId="0" borderId="0" xfId="0" applyNumberFormat="1" applyFont="1"/>
    <xf numFmtId="9" fontId="3" fillId="0" borderId="2" xfId="0" applyNumberFormat="1" applyFont="1" applyBorder="1"/>
    <xf numFmtId="164" fontId="3" fillId="0" borderId="0" xfId="0" applyNumberFormat="1" applyFont="1"/>
    <xf numFmtId="165" fontId="3" fillId="0" borderId="0" xfId="1" applyNumberFormat="1" applyFont="1"/>
    <xf numFmtId="10" fontId="3" fillId="0" borderId="0" xfId="3" applyNumberFormat="1" applyFont="1"/>
    <xf numFmtId="10" fontId="0" fillId="0" borderId="0" xfId="3" applyNumberFormat="1" applyFont="1"/>
    <xf numFmtId="0" fontId="6" fillId="0" borderId="0" xfId="0" applyFont="1" applyAlignment="1">
      <alignment horizontal="center"/>
    </xf>
    <xf numFmtId="167" fontId="0" fillId="0" borderId="0" xfId="3" applyNumberFormat="1" applyFont="1"/>
    <xf numFmtId="167" fontId="0" fillId="0" borderId="0" xfId="0" applyNumberFormat="1"/>
    <xf numFmtId="165" fontId="0" fillId="0" borderId="0" xfId="0" applyNumberFormat="1"/>
    <xf numFmtId="168" fontId="0" fillId="0" borderId="0" xfId="0" applyNumberFormat="1"/>
    <xf numFmtId="10" fontId="0" fillId="0" borderId="0" xfId="3" applyNumberFormat="1" applyFont="1" applyBorder="1"/>
    <xf numFmtId="167" fontId="0" fillId="0" borderId="0" xfId="3" applyNumberFormat="1" applyFont="1" applyBorder="1"/>
    <xf numFmtId="10" fontId="0" fillId="0" borderId="0" xfId="0" applyNumberFormat="1"/>
    <xf numFmtId="0" fontId="0" fillId="0" borderId="0" xfId="0" applyAlignment="1">
      <alignment horizontal="center"/>
    </xf>
    <xf numFmtId="165" fontId="5" fillId="0" borderId="0" xfId="1" applyNumberFormat="1" applyFont="1"/>
    <xf numFmtId="10" fontId="5" fillId="0" borderId="0" xfId="3" applyNumberFormat="1" applyFont="1"/>
    <xf numFmtId="0" fontId="0" fillId="0" borderId="0" xfId="0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79F-FF90-084C-B639-7502C49F89D4}">
  <sheetPr>
    <pageSetUpPr fitToPage="1"/>
  </sheetPr>
  <dimension ref="B2:O77"/>
  <sheetViews>
    <sheetView showGridLines="0" tabSelected="1" zoomScale="75" workbookViewId="0">
      <selection activeCell="B2" sqref="B2:O77"/>
    </sheetView>
  </sheetViews>
  <sheetFormatPr baseColWidth="10" defaultRowHeight="16" x14ac:dyDescent="0.2"/>
  <cols>
    <col min="1" max="1" width="3.33203125" customWidth="1"/>
    <col min="2" max="2" width="45.83203125" bestFit="1" customWidth="1"/>
    <col min="3" max="3" width="20" bestFit="1" customWidth="1"/>
    <col min="4" max="4" width="20.5" bestFit="1" customWidth="1"/>
    <col min="5" max="5" width="34.6640625" bestFit="1" customWidth="1"/>
    <col min="6" max="6" width="17.6640625" bestFit="1" customWidth="1"/>
    <col min="7" max="7" width="2.83203125" customWidth="1"/>
    <col min="8" max="8" width="26.6640625" bestFit="1" customWidth="1"/>
    <col min="9" max="9" width="16.6640625" bestFit="1" customWidth="1"/>
    <col min="10" max="10" width="21.6640625" customWidth="1"/>
    <col min="11" max="11" width="2.83203125" customWidth="1"/>
    <col min="12" max="12" width="34" bestFit="1" customWidth="1"/>
    <col min="13" max="13" width="17.83203125" bestFit="1" customWidth="1"/>
    <col min="14" max="14" width="15" customWidth="1"/>
    <col min="15" max="15" width="12.1640625" customWidth="1"/>
  </cols>
  <sheetData>
    <row r="2" spans="2:14" x14ac:dyDescent="0.2">
      <c r="B2" s="2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x14ac:dyDescent="0.2">
      <c r="B4" s="45" t="s">
        <v>0</v>
      </c>
      <c r="C4" s="45"/>
      <c r="D4" s="26"/>
      <c r="E4" s="45" t="s">
        <v>11</v>
      </c>
      <c r="F4" s="45"/>
      <c r="G4" s="26"/>
      <c r="H4" s="45" t="s">
        <v>12</v>
      </c>
      <c r="I4" s="45"/>
      <c r="J4" s="45"/>
      <c r="L4" s="45" t="s">
        <v>0</v>
      </c>
      <c r="M4" s="45"/>
      <c r="N4" s="26"/>
    </row>
    <row r="5" spans="2:14" x14ac:dyDescent="0.2">
      <c r="B5" s="45" t="s">
        <v>1</v>
      </c>
      <c r="C5" s="45"/>
      <c r="D5" s="26"/>
      <c r="E5" s="26" t="s">
        <v>9</v>
      </c>
      <c r="F5" s="26" t="s">
        <v>10</v>
      </c>
      <c r="G5" s="26"/>
      <c r="H5" s="26" t="s">
        <v>15</v>
      </c>
      <c r="I5" s="26" t="s">
        <v>13</v>
      </c>
      <c r="J5" s="26" t="s">
        <v>14</v>
      </c>
      <c r="L5" s="45" t="s">
        <v>1</v>
      </c>
      <c r="M5" s="45"/>
      <c r="N5" s="26"/>
    </row>
    <row r="6" spans="2:14" x14ac:dyDescent="0.2">
      <c r="B6" s="26"/>
      <c r="C6" s="26"/>
      <c r="D6" s="26"/>
      <c r="E6" s="26"/>
      <c r="F6" s="26"/>
      <c r="G6" s="26"/>
      <c r="H6" s="26"/>
      <c r="I6" s="26"/>
      <c r="J6" s="26"/>
      <c r="L6" s="26"/>
      <c r="M6" s="26"/>
      <c r="N6" s="26"/>
    </row>
    <row r="7" spans="2:14" x14ac:dyDescent="0.2">
      <c r="B7" t="s">
        <v>2</v>
      </c>
      <c r="C7" s="3">
        <v>122286000000</v>
      </c>
      <c r="D7" s="3"/>
      <c r="E7" s="14">
        <v>2.7E-2</v>
      </c>
      <c r="F7" s="5">
        <f>C7*E7</f>
        <v>3301722000</v>
      </c>
      <c r="G7" s="5"/>
      <c r="H7" s="24" t="s">
        <v>29</v>
      </c>
      <c r="I7" s="22">
        <f>SUM(I8:I16)</f>
        <v>0.64</v>
      </c>
      <c r="J7" s="23">
        <f>SUM(J8:J16)</f>
        <v>2113102080</v>
      </c>
      <c r="L7" t="s">
        <v>2</v>
      </c>
      <c r="M7" s="3">
        <v>122286000000</v>
      </c>
      <c r="N7" s="3"/>
    </row>
    <row r="8" spans="2:14" ht="51" x14ac:dyDescent="0.2">
      <c r="B8" s="8" t="s">
        <v>7</v>
      </c>
      <c r="C8" s="17">
        <v>95294000000</v>
      </c>
      <c r="D8" s="17"/>
      <c r="H8" s="9" t="s">
        <v>16</v>
      </c>
      <c r="I8" s="28">
        <v>0.14000000000000001</v>
      </c>
      <c r="J8" s="20">
        <f t="shared" ref="J8:J16" si="0">$F$7*I8</f>
        <v>462241080.00000006</v>
      </c>
      <c r="L8" s="30" t="s">
        <v>7</v>
      </c>
      <c r="M8" s="17">
        <f>C8-J22</f>
        <v>91992278000</v>
      </c>
      <c r="N8" s="17"/>
    </row>
    <row r="9" spans="2:14" x14ac:dyDescent="0.2">
      <c r="B9" s="16" t="s">
        <v>33</v>
      </c>
      <c r="C9" s="19">
        <v>0</v>
      </c>
      <c r="D9" s="17"/>
      <c r="E9" s="11"/>
      <c r="H9" s="9" t="s">
        <v>17</v>
      </c>
      <c r="I9" s="28">
        <v>0.11</v>
      </c>
      <c r="J9" s="20">
        <f t="shared" si="0"/>
        <v>363189420</v>
      </c>
      <c r="L9" s="29" t="s">
        <v>32</v>
      </c>
      <c r="M9" s="20">
        <f>J22</f>
        <v>3301722000</v>
      </c>
      <c r="N9" s="20"/>
    </row>
    <row r="10" spans="2:14" x14ac:dyDescent="0.2">
      <c r="B10" s="9" t="s">
        <v>3</v>
      </c>
      <c r="C10" s="17">
        <v>21208000000</v>
      </c>
      <c r="D10" s="17"/>
      <c r="H10" s="9" t="s">
        <v>18</v>
      </c>
      <c r="I10" s="28">
        <v>0.09</v>
      </c>
      <c r="J10" s="20">
        <f t="shared" si="0"/>
        <v>297154980</v>
      </c>
      <c r="L10" s="9" t="s">
        <v>3</v>
      </c>
      <c r="M10" s="17">
        <v>21208000000</v>
      </c>
      <c r="N10" s="17"/>
    </row>
    <row r="11" spans="2:14" x14ac:dyDescent="0.2">
      <c r="B11" s="9" t="s">
        <v>4</v>
      </c>
      <c r="C11" s="17">
        <v>884000000</v>
      </c>
      <c r="D11" s="17"/>
      <c r="H11" s="9" t="s">
        <v>19</v>
      </c>
      <c r="I11" s="28">
        <v>0.09</v>
      </c>
      <c r="J11" s="20">
        <f t="shared" si="0"/>
        <v>297154980</v>
      </c>
      <c r="L11" s="9" t="s">
        <v>4</v>
      </c>
      <c r="M11" s="17">
        <v>884000000</v>
      </c>
      <c r="N11" s="17"/>
    </row>
    <row r="12" spans="2:14" x14ac:dyDescent="0.2">
      <c r="B12" s="9" t="s">
        <v>5</v>
      </c>
      <c r="C12" s="17">
        <v>2649000000</v>
      </c>
      <c r="D12" s="27"/>
      <c r="H12" s="9" t="s">
        <v>20</v>
      </c>
      <c r="I12" s="28">
        <v>0.08</v>
      </c>
      <c r="J12" s="20">
        <f t="shared" si="0"/>
        <v>264137760</v>
      </c>
      <c r="L12" s="9" t="s">
        <v>5</v>
      </c>
      <c r="M12" s="17">
        <v>2649000000</v>
      </c>
      <c r="N12" s="17"/>
    </row>
    <row r="13" spans="2:14" x14ac:dyDescent="0.2">
      <c r="B13" s="12" t="s">
        <v>8</v>
      </c>
      <c r="C13" s="13">
        <f>SUM(C8:C12)</f>
        <v>120035000000</v>
      </c>
      <c r="D13" s="10"/>
      <c r="H13" s="9" t="s">
        <v>21</v>
      </c>
      <c r="I13" s="28">
        <v>0.04</v>
      </c>
      <c r="J13" s="20">
        <f t="shared" si="0"/>
        <v>132068880</v>
      </c>
      <c r="L13" s="12" t="s">
        <v>8</v>
      </c>
      <c r="M13" s="13">
        <f>SUM(M8:M12)</f>
        <v>120035000000</v>
      </c>
      <c r="N13" s="27"/>
    </row>
    <row r="14" spans="2:14" x14ac:dyDescent="0.2">
      <c r="B14" s="6" t="s">
        <v>6</v>
      </c>
      <c r="C14" s="7">
        <v>2251000000</v>
      </c>
      <c r="H14" s="9" t="s">
        <v>22</v>
      </c>
      <c r="I14" s="28">
        <v>0.04</v>
      </c>
      <c r="J14" s="20">
        <f t="shared" si="0"/>
        <v>132068880</v>
      </c>
      <c r="L14" s="6" t="s">
        <v>6</v>
      </c>
      <c r="M14" s="7">
        <v>2251000000</v>
      </c>
      <c r="N14" s="10"/>
    </row>
    <row r="15" spans="2:14" x14ac:dyDescent="0.2">
      <c r="H15" s="9" t="s">
        <v>23</v>
      </c>
      <c r="I15" s="28">
        <v>0.03</v>
      </c>
      <c r="J15" s="20">
        <f t="shared" si="0"/>
        <v>99051660</v>
      </c>
    </row>
    <row r="16" spans="2:14" x14ac:dyDescent="0.2">
      <c r="H16" s="9" t="s">
        <v>24</v>
      </c>
      <c r="I16" s="28">
        <v>0.02</v>
      </c>
      <c r="J16" s="20">
        <f t="shared" si="0"/>
        <v>66034440</v>
      </c>
    </row>
    <row r="17" spans="2:15" x14ac:dyDescent="0.2">
      <c r="H17" s="21" t="s">
        <v>30</v>
      </c>
      <c r="I17" s="22">
        <f>SUM(I18:I21)</f>
        <v>0.36</v>
      </c>
      <c r="J17" s="23">
        <f>SUM(J18:J21)</f>
        <v>1188619920</v>
      </c>
    </row>
    <row r="18" spans="2:15" x14ac:dyDescent="0.2">
      <c r="H18" s="16" t="s">
        <v>25</v>
      </c>
      <c r="I18" s="28">
        <v>0.13</v>
      </c>
      <c r="J18" s="20">
        <f>$F$7*I18</f>
        <v>429223860</v>
      </c>
    </row>
    <row r="19" spans="2:15" x14ac:dyDescent="0.2">
      <c r="H19" s="16" t="s">
        <v>26</v>
      </c>
      <c r="I19" s="28">
        <v>0.11</v>
      </c>
      <c r="J19" s="20">
        <f>$F$7*I19</f>
        <v>363189420</v>
      </c>
    </row>
    <row r="20" spans="2:15" x14ac:dyDescent="0.2">
      <c r="H20" s="16" t="s">
        <v>27</v>
      </c>
      <c r="I20" s="28">
        <v>0.09</v>
      </c>
      <c r="J20" s="20">
        <f>$F$7*I20</f>
        <v>297154980</v>
      </c>
    </row>
    <row r="21" spans="2:15" x14ac:dyDescent="0.2">
      <c r="H21" s="16" t="s">
        <v>28</v>
      </c>
      <c r="I21" s="28">
        <v>0.03</v>
      </c>
      <c r="J21" s="20">
        <f>$F$7*I21</f>
        <v>99051660</v>
      </c>
    </row>
    <row r="22" spans="2:15" x14ac:dyDescent="0.2">
      <c r="H22" s="25" t="s">
        <v>11</v>
      </c>
      <c r="I22" s="22">
        <f>SUM(I8:I16,I18:I21)</f>
        <v>1</v>
      </c>
      <c r="J22" s="23">
        <f>SUM(J8:J16,J18:J21)</f>
        <v>3301722000</v>
      </c>
    </row>
    <row r="24" spans="2:15" x14ac:dyDescent="0.2">
      <c r="B24" s="2" t="s">
        <v>43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6" spans="2:15" x14ac:dyDescent="0.2">
      <c r="B26" s="45" t="s">
        <v>0</v>
      </c>
      <c r="C26" s="45"/>
      <c r="D26" s="26"/>
      <c r="E26" s="45" t="s">
        <v>11</v>
      </c>
      <c r="F26" s="45"/>
      <c r="G26" s="26"/>
      <c r="H26" s="45" t="s">
        <v>12</v>
      </c>
      <c r="I26" s="45"/>
      <c r="J26" s="45"/>
    </row>
    <row r="27" spans="2:15" x14ac:dyDescent="0.2">
      <c r="B27" s="45" t="s">
        <v>1</v>
      </c>
      <c r="C27" s="45"/>
      <c r="D27" s="26"/>
      <c r="E27" s="26" t="s">
        <v>9</v>
      </c>
      <c r="F27" s="26" t="s">
        <v>10</v>
      </c>
      <c r="G27" s="26"/>
      <c r="H27" s="26" t="s">
        <v>15</v>
      </c>
      <c r="I27" s="26" t="s">
        <v>13</v>
      </c>
      <c r="J27" s="26" t="s">
        <v>14</v>
      </c>
    </row>
    <row r="28" spans="2:15" x14ac:dyDescent="0.2">
      <c r="B28" s="26"/>
      <c r="C28" s="26"/>
      <c r="D28" s="26"/>
      <c r="E28" s="26"/>
      <c r="F28" s="26"/>
      <c r="G28" s="26"/>
      <c r="H28" s="26"/>
      <c r="I28" s="26"/>
      <c r="J28" s="26"/>
    </row>
    <row r="29" spans="2:15" x14ac:dyDescent="0.2">
      <c r="B29" t="s">
        <v>2</v>
      </c>
      <c r="C29" s="3">
        <v>122286000000</v>
      </c>
      <c r="D29" s="3"/>
      <c r="E29" s="14">
        <v>2.7E-2</v>
      </c>
      <c r="F29" s="5">
        <f>C29*E29</f>
        <v>3301722000</v>
      </c>
      <c r="G29" s="5"/>
      <c r="H29" s="24" t="s">
        <v>29</v>
      </c>
      <c r="I29" s="22">
        <f>SUM(I30:I38)</f>
        <v>0.64</v>
      </c>
      <c r="J29" s="23">
        <f>SUM(J30:J38)</f>
        <v>2113102080</v>
      </c>
    </row>
    <row r="30" spans="2:15" ht="31" customHeight="1" x14ac:dyDescent="0.2">
      <c r="B30" s="8" t="s">
        <v>7</v>
      </c>
      <c r="C30" s="17">
        <v>95294000000</v>
      </c>
      <c r="D30" s="50"/>
      <c r="E30" s="11"/>
      <c r="H30" s="9" t="s">
        <v>16</v>
      </c>
      <c r="I30" s="28">
        <v>0.14000000000000001</v>
      </c>
      <c r="J30" s="20">
        <f t="shared" ref="J30:J38" si="1">$F$7*I30</f>
        <v>462241080.00000006</v>
      </c>
    </row>
    <row r="31" spans="2:15" x14ac:dyDescent="0.2">
      <c r="B31" s="16" t="s">
        <v>33</v>
      </c>
      <c r="C31">
        <v>0</v>
      </c>
      <c r="D31" s="17"/>
      <c r="H31" s="9" t="s">
        <v>17</v>
      </c>
      <c r="I31" s="28">
        <v>0.11</v>
      </c>
      <c r="J31" s="20">
        <f t="shared" si="1"/>
        <v>363189420</v>
      </c>
    </row>
    <row r="32" spans="2:15" x14ac:dyDescent="0.2">
      <c r="B32" s="9" t="s">
        <v>3</v>
      </c>
      <c r="C32" s="17">
        <v>21208000000</v>
      </c>
      <c r="D32" s="17"/>
      <c r="H32" s="9" t="s">
        <v>18</v>
      </c>
      <c r="I32" s="28">
        <v>0.09</v>
      </c>
      <c r="J32" s="20">
        <f t="shared" si="1"/>
        <v>297154980</v>
      </c>
    </row>
    <row r="33" spans="2:15" x14ac:dyDescent="0.2">
      <c r="B33" s="9" t="s">
        <v>4</v>
      </c>
      <c r="C33" s="17">
        <v>884000000</v>
      </c>
      <c r="D33" s="17"/>
      <c r="H33" s="9" t="s">
        <v>19</v>
      </c>
      <c r="I33" s="28">
        <v>0.09</v>
      </c>
      <c r="J33" s="20">
        <f t="shared" si="1"/>
        <v>297154980</v>
      </c>
    </row>
    <row r="34" spans="2:15" x14ac:dyDescent="0.2">
      <c r="B34" s="9" t="s">
        <v>5</v>
      </c>
      <c r="C34" s="17">
        <v>2649000000</v>
      </c>
      <c r="D34" s="27"/>
      <c r="H34" s="9" t="s">
        <v>20</v>
      </c>
      <c r="I34" s="28">
        <v>0.08</v>
      </c>
      <c r="J34" s="20">
        <f t="shared" si="1"/>
        <v>264137760</v>
      </c>
    </row>
    <row r="35" spans="2:15" x14ac:dyDescent="0.2">
      <c r="B35" s="12" t="s">
        <v>8</v>
      </c>
      <c r="C35" s="13">
        <f>SUM(C30:C34)</f>
        <v>120035000000</v>
      </c>
      <c r="D35" s="10"/>
      <c r="H35" s="9" t="s">
        <v>21</v>
      </c>
      <c r="I35" s="28">
        <v>0.04</v>
      </c>
      <c r="J35" s="20">
        <f t="shared" si="1"/>
        <v>132068880</v>
      </c>
    </row>
    <row r="36" spans="2:15" x14ac:dyDescent="0.2">
      <c r="B36" s="6" t="s">
        <v>6</v>
      </c>
      <c r="C36" s="7">
        <v>2251000000</v>
      </c>
      <c r="H36" s="9" t="s">
        <v>22</v>
      </c>
      <c r="I36" s="28">
        <v>0.04</v>
      </c>
      <c r="J36" s="20">
        <f t="shared" si="1"/>
        <v>132068880</v>
      </c>
    </row>
    <row r="37" spans="2:15" x14ac:dyDescent="0.2">
      <c r="B37" s="4" t="s">
        <v>44</v>
      </c>
      <c r="C37" s="46">
        <f>1-(C30/C29)</f>
        <v>0.22072845624192472</v>
      </c>
      <c r="H37" s="9" t="s">
        <v>23</v>
      </c>
      <c r="I37" s="28">
        <v>0.03</v>
      </c>
      <c r="J37" s="20">
        <f t="shared" si="1"/>
        <v>99051660</v>
      </c>
    </row>
    <row r="38" spans="2:15" x14ac:dyDescent="0.2">
      <c r="B38" s="4" t="s">
        <v>45</v>
      </c>
      <c r="C38" s="46">
        <f>C36/C29</f>
        <v>1.8407667271805438E-2</v>
      </c>
      <c r="H38" s="9" t="s">
        <v>24</v>
      </c>
      <c r="I38" s="28">
        <v>0.02</v>
      </c>
      <c r="J38" s="20">
        <f t="shared" si="1"/>
        <v>66034440</v>
      </c>
    </row>
    <row r="39" spans="2:15" x14ac:dyDescent="0.2">
      <c r="H39" s="21" t="s">
        <v>30</v>
      </c>
      <c r="I39" s="22">
        <f>SUM(I40:I43)</f>
        <v>0.36</v>
      </c>
      <c r="J39" s="23">
        <f>SUM(J40:J43)</f>
        <v>1188619920</v>
      </c>
    </row>
    <row r="40" spans="2:15" x14ac:dyDescent="0.2">
      <c r="H40" s="16" t="s">
        <v>25</v>
      </c>
      <c r="I40" s="28">
        <v>0.13</v>
      </c>
      <c r="J40" s="20">
        <f>$F$7*I40</f>
        <v>429223860</v>
      </c>
    </row>
    <row r="41" spans="2:15" x14ac:dyDescent="0.2">
      <c r="H41" s="16" t="s">
        <v>26</v>
      </c>
      <c r="I41" s="28">
        <v>0.11</v>
      </c>
      <c r="J41" s="20">
        <f>$F$7*I41</f>
        <v>363189420</v>
      </c>
    </row>
    <row r="42" spans="2:15" x14ac:dyDescent="0.2">
      <c r="H42" s="16" t="s">
        <v>27</v>
      </c>
      <c r="I42" s="28">
        <v>0.09</v>
      </c>
      <c r="J42" s="20">
        <f>$F$7*I42</f>
        <v>297154980</v>
      </c>
    </row>
    <row r="43" spans="2:15" x14ac:dyDescent="0.2">
      <c r="H43" s="16" t="s">
        <v>28</v>
      </c>
      <c r="I43" s="28">
        <v>0.03</v>
      </c>
      <c r="J43" s="20">
        <f>$F$7*I43</f>
        <v>99051660</v>
      </c>
    </row>
    <row r="44" spans="2:15" x14ac:dyDescent="0.2">
      <c r="H44" s="25" t="s">
        <v>11</v>
      </c>
      <c r="I44" s="22">
        <f>SUM(I30:I38,I40:I43)</f>
        <v>1</v>
      </c>
      <c r="J44" s="23">
        <f>SUM(J30:J38,J40:J43)</f>
        <v>3301722000</v>
      </c>
    </row>
    <row r="46" spans="2:15" x14ac:dyDescent="0.2">
      <c r="D46" s="52"/>
    </row>
    <row r="47" spans="2:15" x14ac:dyDescent="0.2">
      <c r="B47" s="45" t="s">
        <v>34</v>
      </c>
      <c r="C47" s="45"/>
      <c r="D47" s="26"/>
      <c r="E47" s="45" t="s">
        <v>35</v>
      </c>
      <c r="F47" s="45"/>
      <c r="G47" s="26"/>
      <c r="H47" s="45" t="s">
        <v>36</v>
      </c>
      <c r="I47" s="45"/>
      <c r="J47" s="45"/>
      <c r="L47" s="45" t="s">
        <v>37</v>
      </c>
      <c r="M47" s="45"/>
      <c r="N47" s="45"/>
      <c r="O47" s="45"/>
    </row>
    <row r="48" spans="2:15" x14ac:dyDescent="0.2">
      <c r="B48" s="45" t="s">
        <v>1</v>
      </c>
      <c r="C48" s="45"/>
      <c r="D48" s="26"/>
      <c r="E48" s="26" t="s">
        <v>42</v>
      </c>
      <c r="F48" s="26" t="s">
        <v>14</v>
      </c>
      <c r="G48" s="26"/>
      <c r="H48" s="26" t="s">
        <v>42</v>
      </c>
      <c r="I48" s="26" t="s">
        <v>14</v>
      </c>
    </row>
    <row r="49" spans="2:15" x14ac:dyDescent="0.2">
      <c r="B49" s="26"/>
      <c r="C49" s="26"/>
      <c r="D49" s="26"/>
      <c r="M49" s="37" t="s">
        <v>38</v>
      </c>
      <c r="N49" t="s">
        <v>39</v>
      </c>
      <c r="O49" t="s">
        <v>36</v>
      </c>
    </row>
    <row r="50" spans="2:15" x14ac:dyDescent="0.2">
      <c r="B50" t="s">
        <v>2</v>
      </c>
      <c r="C50" s="3">
        <v>122286000000</v>
      </c>
      <c r="D50" s="3"/>
      <c r="E50" s="31">
        <v>0.99</v>
      </c>
      <c r="F50" s="5">
        <f>E50*C50</f>
        <v>121063140000</v>
      </c>
      <c r="G50" s="5"/>
      <c r="H50" s="18">
        <f t="shared" ref="H50:H57" si="2">1-E50</f>
        <v>1.0000000000000009E-2</v>
      </c>
      <c r="I50" s="5">
        <f>H50*C50</f>
        <v>1222860000.0000012</v>
      </c>
      <c r="L50" s="24" t="s">
        <v>29</v>
      </c>
      <c r="M50" s="38">
        <f>SUM(M51:M59)</f>
        <v>0.64</v>
      </c>
      <c r="N50" s="22">
        <f t="shared" ref="N50:O50" si="3">SUM(N51:N59)</f>
        <v>-0.13500000000000001</v>
      </c>
      <c r="O50" s="22">
        <f t="shared" si="3"/>
        <v>0.505</v>
      </c>
    </row>
    <row r="51" spans="2:15" ht="51" x14ac:dyDescent="0.2">
      <c r="B51" s="30" t="s">
        <v>7</v>
      </c>
      <c r="C51" s="17">
        <f>C30-J44</f>
        <v>91992278000</v>
      </c>
      <c r="D51" s="17"/>
      <c r="E51" s="31">
        <v>0.99</v>
      </c>
      <c r="F51" s="5">
        <f t="shared" ref="F51:F52" si="4">E51*C51</f>
        <v>91072355220</v>
      </c>
      <c r="G51" s="5"/>
      <c r="H51" s="18">
        <f t="shared" si="2"/>
        <v>1.0000000000000009E-2</v>
      </c>
      <c r="I51" s="5">
        <f t="shared" ref="I51:I52" si="5">H51*C51</f>
        <v>919922780.00000083</v>
      </c>
      <c r="L51" s="9" t="s">
        <v>16</v>
      </c>
      <c r="M51" s="39">
        <f t="shared" ref="M51:M59" si="6">I30</f>
        <v>0.14000000000000001</v>
      </c>
      <c r="N51" s="28">
        <v>-0.04</v>
      </c>
      <c r="O51" s="15">
        <f>M51+N51</f>
        <v>0.1</v>
      </c>
    </row>
    <row r="52" spans="2:15" x14ac:dyDescent="0.2">
      <c r="B52" s="29" t="s">
        <v>32</v>
      </c>
      <c r="C52" s="20">
        <f>J44</f>
        <v>3301722000</v>
      </c>
      <c r="D52" s="44"/>
      <c r="E52" s="31">
        <v>0.99</v>
      </c>
      <c r="F52" s="5">
        <f t="shared" si="4"/>
        <v>3268704780</v>
      </c>
      <c r="G52" s="5"/>
      <c r="H52" s="18">
        <f t="shared" si="2"/>
        <v>1.0000000000000009E-2</v>
      </c>
      <c r="I52" s="5">
        <f t="shared" si="5"/>
        <v>33017220.00000003</v>
      </c>
      <c r="L52" s="9" t="s">
        <v>17</v>
      </c>
      <c r="M52" s="39">
        <f t="shared" si="6"/>
        <v>0.11</v>
      </c>
      <c r="N52" s="28">
        <v>-0.03</v>
      </c>
      <c r="O52" s="15">
        <f t="shared" ref="O52:O64" si="7">M52+N52</f>
        <v>0.08</v>
      </c>
    </row>
    <row r="53" spans="2:15" x14ac:dyDescent="0.2">
      <c r="B53" s="9" t="s">
        <v>3</v>
      </c>
      <c r="C53" s="17">
        <v>21208000000</v>
      </c>
      <c r="D53" s="17"/>
      <c r="E53" s="31">
        <v>0.99</v>
      </c>
      <c r="F53" s="5">
        <f>E53*C53</f>
        <v>20995920000</v>
      </c>
      <c r="G53" s="5"/>
      <c r="H53" s="18">
        <f t="shared" si="2"/>
        <v>1.0000000000000009E-2</v>
      </c>
      <c r="I53" s="5">
        <f>H53*C53</f>
        <v>212080000.00000018</v>
      </c>
      <c r="L53" s="9" t="s">
        <v>18</v>
      </c>
      <c r="M53" s="39">
        <f t="shared" si="6"/>
        <v>0.09</v>
      </c>
      <c r="N53" s="28">
        <v>-0.01</v>
      </c>
      <c r="O53" s="15">
        <f t="shared" si="7"/>
        <v>0.08</v>
      </c>
    </row>
    <row r="54" spans="2:15" x14ac:dyDescent="0.2">
      <c r="B54" s="9" t="s">
        <v>4</v>
      </c>
      <c r="C54" s="17">
        <v>884000000</v>
      </c>
      <c r="D54" s="17"/>
      <c r="E54" s="31">
        <v>0.99</v>
      </c>
      <c r="F54" s="5">
        <f>E54*C54</f>
        <v>875160000</v>
      </c>
      <c r="G54" s="5"/>
      <c r="H54" s="18">
        <f t="shared" si="2"/>
        <v>1.0000000000000009E-2</v>
      </c>
      <c r="I54" s="5">
        <f>H54*C54</f>
        <v>8840000.0000000075</v>
      </c>
      <c r="L54" s="9" t="s">
        <v>19</v>
      </c>
      <c r="M54" s="39">
        <f t="shared" si="6"/>
        <v>0.09</v>
      </c>
      <c r="N54" s="32">
        <v>0</v>
      </c>
      <c r="O54" s="15">
        <f t="shared" si="7"/>
        <v>0.09</v>
      </c>
    </row>
    <row r="55" spans="2:15" x14ac:dyDescent="0.2">
      <c r="B55" s="9" t="s">
        <v>5</v>
      </c>
      <c r="C55" s="17">
        <v>2649000000</v>
      </c>
      <c r="D55" s="17"/>
      <c r="E55" s="31">
        <v>0.99</v>
      </c>
      <c r="F55" s="5">
        <f>E55*C55</f>
        <v>2622510000</v>
      </c>
      <c r="G55" s="5"/>
      <c r="H55" s="18">
        <f t="shared" si="2"/>
        <v>1.0000000000000009E-2</v>
      </c>
      <c r="I55" s="5">
        <f>H55*C55</f>
        <v>26490000.000000022</v>
      </c>
      <c r="L55" s="9" t="s">
        <v>20</v>
      </c>
      <c r="M55" s="39">
        <f t="shared" si="6"/>
        <v>0.08</v>
      </c>
      <c r="N55" s="32">
        <v>0</v>
      </c>
      <c r="O55" s="15">
        <f t="shared" si="7"/>
        <v>0.08</v>
      </c>
    </row>
    <row r="56" spans="2:15" x14ac:dyDescent="0.2">
      <c r="B56" s="12" t="s">
        <v>8</v>
      </c>
      <c r="C56" s="13">
        <f>SUM(C51:C55)</f>
        <v>120035000000</v>
      </c>
      <c r="D56" s="27"/>
      <c r="E56" s="34">
        <v>0.99</v>
      </c>
      <c r="F56" s="13">
        <f>E56*C56</f>
        <v>118834650000</v>
      </c>
      <c r="G56" s="5"/>
      <c r="H56" s="35">
        <f t="shared" si="2"/>
        <v>1.0000000000000009E-2</v>
      </c>
      <c r="I56" s="13">
        <f>H56*C56</f>
        <v>1200350000.000001</v>
      </c>
      <c r="L56" s="9" t="s">
        <v>21</v>
      </c>
      <c r="M56" s="39">
        <f t="shared" si="6"/>
        <v>0.04</v>
      </c>
      <c r="N56" s="32">
        <v>0</v>
      </c>
      <c r="O56" s="15">
        <f t="shared" si="7"/>
        <v>0.04</v>
      </c>
    </row>
    <row r="57" spans="2:15" x14ac:dyDescent="0.2">
      <c r="B57" s="6" t="s">
        <v>6</v>
      </c>
      <c r="C57" s="7">
        <v>2251000000</v>
      </c>
      <c r="D57" s="51"/>
      <c r="E57" s="34">
        <v>0.99</v>
      </c>
      <c r="F57" s="13">
        <f>E57*C57</f>
        <v>2228490000</v>
      </c>
      <c r="G57" s="5"/>
      <c r="H57" s="35">
        <f t="shared" si="2"/>
        <v>1.0000000000000009E-2</v>
      </c>
      <c r="I57" s="13">
        <f>H57*C57</f>
        <v>22510000.000000019</v>
      </c>
      <c r="L57" s="9" t="s">
        <v>22</v>
      </c>
      <c r="M57" s="39">
        <f t="shared" si="6"/>
        <v>0.04</v>
      </c>
      <c r="N57" s="28">
        <v>-0.02</v>
      </c>
      <c r="O57" s="15">
        <f t="shared" si="7"/>
        <v>0.02</v>
      </c>
    </row>
    <row r="58" spans="2:15" x14ac:dyDescent="0.2">
      <c r="B58" s="4" t="s">
        <v>40</v>
      </c>
      <c r="C58" s="42">
        <f>SUM(F58+I58)</f>
        <v>9740079.900000006</v>
      </c>
      <c r="I58" s="41">
        <f>(1-O65)*I52</f>
        <v>9740079.900000006</v>
      </c>
      <c r="L58" s="9" t="s">
        <v>23</v>
      </c>
      <c r="M58" s="39">
        <f t="shared" si="6"/>
        <v>0.03</v>
      </c>
      <c r="N58" s="33">
        <v>-2.5000000000000001E-2</v>
      </c>
      <c r="O58" s="15">
        <f t="shared" si="7"/>
        <v>4.9999999999999975E-3</v>
      </c>
    </row>
    <row r="59" spans="2:15" x14ac:dyDescent="0.2">
      <c r="B59" s="36" t="s">
        <v>41</v>
      </c>
      <c r="C59" s="43">
        <f>C58/C57</f>
        <v>4.3270012883163062E-3</v>
      </c>
      <c r="E59" s="6"/>
      <c r="F59" s="6"/>
      <c r="H59" s="6"/>
      <c r="I59" s="6"/>
      <c r="L59" s="9" t="s">
        <v>24</v>
      </c>
      <c r="M59" s="39">
        <f t="shared" si="6"/>
        <v>0.02</v>
      </c>
      <c r="N59" s="28">
        <v>-0.01</v>
      </c>
      <c r="O59" s="15">
        <f t="shared" si="7"/>
        <v>0.01</v>
      </c>
    </row>
    <row r="60" spans="2:15" x14ac:dyDescent="0.2">
      <c r="B60" s="12" t="s">
        <v>6</v>
      </c>
      <c r="C60" s="13">
        <f>C57+C58</f>
        <v>2260740079.9000001</v>
      </c>
      <c r="D60" s="46"/>
      <c r="L60" s="21" t="s">
        <v>30</v>
      </c>
      <c r="M60" s="38">
        <f>SUM(M61:M64)</f>
        <v>0.36</v>
      </c>
      <c r="N60" s="22">
        <f t="shared" ref="N60:O60" si="8">SUM(N61:N64)</f>
        <v>-0.16</v>
      </c>
      <c r="O60" s="22">
        <f t="shared" si="8"/>
        <v>0.19999999999999998</v>
      </c>
    </row>
    <row r="61" spans="2:15" x14ac:dyDescent="0.2">
      <c r="B61" s="4" t="s">
        <v>44</v>
      </c>
      <c r="C61" s="46">
        <f>1-((C51+C52-C58)/C50)</f>
        <v>0.2208081062419246</v>
      </c>
      <c r="D61" s="47"/>
      <c r="L61" s="16" t="s">
        <v>25</v>
      </c>
      <c r="M61" s="39">
        <f>I40</f>
        <v>0.13</v>
      </c>
      <c r="N61" s="28">
        <v>-0.13</v>
      </c>
      <c r="O61" s="15">
        <f t="shared" si="7"/>
        <v>0</v>
      </c>
    </row>
    <row r="62" spans="2:15" x14ac:dyDescent="0.2">
      <c r="B62" s="4" t="s">
        <v>45</v>
      </c>
      <c r="C62" s="46">
        <f>C60/C50</f>
        <v>1.8487317271805439E-2</v>
      </c>
      <c r="L62" s="16" t="s">
        <v>26</v>
      </c>
      <c r="M62" s="39">
        <f>I41</f>
        <v>0.11</v>
      </c>
      <c r="N62" s="28">
        <v>0</v>
      </c>
      <c r="O62" s="15">
        <f t="shared" si="7"/>
        <v>0.11</v>
      </c>
    </row>
    <row r="63" spans="2:15" x14ac:dyDescent="0.2">
      <c r="L63" s="16" t="s">
        <v>27</v>
      </c>
      <c r="M63" s="39">
        <f>I42</f>
        <v>0.09</v>
      </c>
      <c r="N63" s="28">
        <v>-0.03</v>
      </c>
      <c r="O63" s="15">
        <f t="shared" si="7"/>
        <v>0.06</v>
      </c>
    </row>
    <row r="64" spans="2:15" x14ac:dyDescent="0.2">
      <c r="B64" t="s">
        <v>46</v>
      </c>
      <c r="L64" s="16" t="s">
        <v>28</v>
      </c>
      <c r="M64" s="39">
        <f>I43</f>
        <v>0.03</v>
      </c>
      <c r="N64" s="28">
        <v>0</v>
      </c>
      <c r="O64" s="15">
        <f t="shared" si="7"/>
        <v>0.03</v>
      </c>
    </row>
    <row r="65" spans="2:15" x14ac:dyDescent="0.2">
      <c r="B65" s="16" t="s">
        <v>6</v>
      </c>
      <c r="C65" s="48">
        <f>C58</f>
        <v>9740079.900000006</v>
      </c>
      <c r="L65" s="25" t="s">
        <v>11</v>
      </c>
      <c r="M65" s="38">
        <f>SUM(M51:M59,M61:M64)</f>
        <v>1</v>
      </c>
      <c r="N65" s="22">
        <f t="shared" ref="N65:O65" si="9">SUM(N51:N59,N61:N64)</f>
        <v>-0.29500000000000004</v>
      </c>
      <c r="O65" s="40">
        <f t="shared" si="9"/>
        <v>0.70500000000000007</v>
      </c>
    </row>
    <row r="66" spans="2:15" x14ac:dyDescent="0.2">
      <c r="B66" s="16" t="s">
        <v>47</v>
      </c>
      <c r="C66" s="49">
        <f>C61-C37</f>
        <v>7.9649999999875654E-5</v>
      </c>
    </row>
    <row r="67" spans="2:15" x14ac:dyDescent="0.2">
      <c r="B67" s="16" t="s">
        <v>48</v>
      </c>
      <c r="C67" s="49">
        <f>C62-C38</f>
        <v>7.9650000000000554E-5</v>
      </c>
    </row>
    <row r="69" spans="2:15" x14ac:dyDescent="0.2">
      <c r="B69" s="2" t="s">
        <v>54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2">
      <c r="E70" s="53" t="s">
        <v>50</v>
      </c>
    </row>
    <row r="71" spans="2:15" x14ac:dyDescent="0.2">
      <c r="B71" s="56" t="s">
        <v>49</v>
      </c>
      <c r="C71" s="53" t="s">
        <v>52</v>
      </c>
      <c r="D71" s="53" t="s">
        <v>51</v>
      </c>
      <c r="E71" s="53" t="s">
        <v>53</v>
      </c>
    </row>
    <row r="72" spans="2:15" x14ac:dyDescent="0.2">
      <c r="B72" s="31">
        <v>0</v>
      </c>
      <c r="C72" s="54">
        <v>0</v>
      </c>
      <c r="D72" s="14">
        <v>0</v>
      </c>
      <c r="E72" s="14">
        <v>0</v>
      </c>
    </row>
    <row r="73" spans="2:15" x14ac:dyDescent="0.2">
      <c r="B73" s="28">
        <v>0.01</v>
      </c>
      <c r="C73" s="54">
        <v>9740079.900000006</v>
      </c>
      <c r="D73" s="55">
        <v>4.3E-3</v>
      </c>
      <c r="E73" s="55">
        <v>7.9649999999875654E-5</v>
      </c>
    </row>
    <row r="74" spans="2:15" x14ac:dyDescent="0.2">
      <c r="B74" s="28">
        <v>0.03</v>
      </c>
      <c r="C74" s="54">
        <v>29220239.700000018</v>
      </c>
      <c r="D74" s="14">
        <v>1.2999999999999999E-2</v>
      </c>
      <c r="E74" s="14">
        <v>2.3894999999996003E-4</v>
      </c>
    </row>
    <row r="75" spans="2:15" x14ac:dyDescent="0.2">
      <c r="B75" s="28">
        <v>0.05</v>
      </c>
      <c r="C75" s="54">
        <v>48700399.50000003</v>
      </c>
      <c r="D75" s="14">
        <v>2.1600000000000001E-2</v>
      </c>
      <c r="E75" s="14">
        <v>3.9824999999993338E-4</v>
      </c>
    </row>
    <row r="76" spans="2:15" x14ac:dyDescent="0.2">
      <c r="B76" s="28">
        <v>0.1</v>
      </c>
      <c r="C76" s="54">
        <v>97400798.999999955</v>
      </c>
      <c r="D76" s="14">
        <v>4.3299999999999998E-2</v>
      </c>
      <c r="E76" s="14">
        <v>7.9649999999997778E-4</v>
      </c>
    </row>
    <row r="77" spans="2:15" x14ac:dyDescent="0.2">
      <c r="B77" s="28">
        <v>0.2</v>
      </c>
      <c r="C77" s="54">
        <v>194801597.99999991</v>
      </c>
      <c r="D77" s="14">
        <v>8.6499999999999994E-2</v>
      </c>
      <c r="E77" s="14">
        <v>1.5929999999999556E-3</v>
      </c>
    </row>
  </sheetData>
  <mergeCells count="15">
    <mergeCell ref="L4:M4"/>
    <mergeCell ref="L5:M5"/>
    <mergeCell ref="B48:C48"/>
    <mergeCell ref="E4:F4"/>
    <mergeCell ref="H4:J4"/>
    <mergeCell ref="B4:C4"/>
    <mergeCell ref="B5:C5"/>
    <mergeCell ref="E47:F47"/>
    <mergeCell ref="H47:J47"/>
    <mergeCell ref="L47:O47"/>
    <mergeCell ref="B26:C26"/>
    <mergeCell ref="E26:F26"/>
    <mergeCell ref="H26:J26"/>
    <mergeCell ref="B47:C47"/>
    <mergeCell ref="B27:C27"/>
  </mergeCells>
  <pageMargins left="0.7" right="0.7" top="0.75" bottom="0.75" header="0.3" footer="0.3"/>
  <pageSetup scale="3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Silverman</dc:creator>
  <cp:lastModifiedBy>Michael Silverman</cp:lastModifiedBy>
  <cp:lastPrinted>2020-11-22T20:59:31Z</cp:lastPrinted>
  <dcterms:created xsi:type="dcterms:W3CDTF">2020-11-22T17:42:04Z</dcterms:created>
  <dcterms:modified xsi:type="dcterms:W3CDTF">2020-11-22T20:59:48Z</dcterms:modified>
</cp:coreProperties>
</file>