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39cb81e1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at costs" sheetId="1" r:id="R946d99cc94bd48b1"/>
    <x:sheet xmlns:r="http://schemas.openxmlformats.org/officeDocument/2006/relationships" name="Notion AI" sheetId="2" r:id="R657bfae8524848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0"/>
    <x:numFmt numFmtId="201" formatCode="&quot;$&quot;#,##0.00;(&quot;$&quot;#,##0.00);&quot;$&quot;0.00"/>
    <x:numFmt numFmtId="202" formatCode="#,##0.0;(#,##0.0);0.0"/>
  </x:numFmts>
  <x:fonts count="8">
    <x:font>
      <x:sz val="11"/>
      <x:name val="Carlito"/>
    </x:font>
    <x:font>
      <x:sz val="10"/>
      <x:color rgb="FF172334"/>
      <x:name val="Arial"/>
    </x:font>
    <x:font>
      <x:b/>
      <x:sz val="16"/>
      <x:color rgb="FF172334"/>
      <x:name val="Arial"/>
    </x:font>
    <x:font>
      <x:i/>
      <x:sz val="10"/>
      <x:color rgb="FF5E6B7C"/>
      <x:name val="Arial"/>
    </x:font>
    <x:font>
      <x:b/>
      <x:sz val="10"/>
      <x:color rgb="FFFFFFFF"/>
      <x:name val="Arial"/>
    </x:font>
    <x:font>
      <x:b/>
      <x:sz val="10"/>
      <x:color rgb="FF172334"/>
      <x:name val="Arial"/>
    </x:font>
    <x:font>
      <x:sz val="10"/>
      <x:color rgb="FF135DDD"/>
      <x:name val="Arial"/>
    </x:font>
    <x:font>
      <x:sz val="10"/>
      <x:color rgb="FF1881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334"/>
      </x:patternFill>
    </x:fill>
    <x:fill>
      <x:patternFill patternType="solid">
        <x:fgColor rgb="FFEFF5FF"/>
      </x:patternFill>
    </x:fill>
    <x:fill>
      <x:patternFill patternType="solid">
        <x:fgColor rgb="FFFFF1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35DDD"/>
      </x:bottom>
      <x:diagonal/>
    </x:border>
    <x:border>
      <x:left/>
      <x:right/>
      <x:top/>
      <x:bottom style="thin">
        <x:color rgb="FFCDD7E5"/>
      </x:bottom>
      <x:diagonal/>
    </x:border>
    <x:border>
      <x:left/>
      <x:right/>
      <x:top style="thin">
        <x:color rgb="FFCDD7E5"/>
      </x:top>
      <x:bottom style="thin">
        <x:color rgb="FFCDD7E5"/>
      </x:bottom>
      <x:diagonal/>
    </x:border>
    <x:border>
      <x:left/>
      <x:right/>
      <x:top style="thin">
        <x:color rgb="FFCDD7E5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3" fillId="0" borderId="1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horizontal="center" vertical="center" wrapText="0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200" fontId="1" fillId="0" borderId="2" xfId="0" applyNumberFormat="1" applyFont="1" applyFill="1" applyBorder="1" applyAlignment="1">
      <x:alignment horizontal="right" vertical="center" wrapText="0"/>
    </x:xf>
    <x:xf numFmtId="201" fontId="1" fillId="0" borderId="2" xfId="0" applyNumberFormat="1" applyFont="1" applyFill="1" applyBorder="1" applyAlignment="1">
      <x:alignment horizontal="right" vertical="center" wrapText="0"/>
    </x:xf>
    <x:xf numFmtId="0" fontId="1" fillId="0" borderId="3" xfId="0" applyNumberFormat="1" applyFont="1" applyFill="1" applyBorder="1" applyAlignment="1">
      <x:alignment vertical="center" wrapText="0"/>
    </x:xf>
    <x:xf numFmtId="200" fontId="1" fillId="0" borderId="3" xfId="0" applyNumberFormat="1" applyFont="1" applyFill="1" applyBorder="1" applyAlignment="1">
      <x:alignment horizontal="right" vertical="center" wrapText="0"/>
    </x:xf>
    <x:xf numFmtId="201" fontId="1" fillId="0" borderId="3" xfId="0" applyNumberFormat="1" applyFont="1" applyFill="1" applyBorder="1" applyAlignment="1">
      <x:alignment horizontal="right"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200" fontId="1" fillId="0" borderId="4" xfId="0" applyNumberFormat="1" applyFont="1" applyFill="1" applyBorder="1" applyAlignment="1">
      <x:alignment horizontal="right" vertical="center" wrapText="0"/>
    </x:xf>
    <x:xf numFmtId="201" fontId="1" fillId="0" borderId="4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horizontal="right"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horizontal="right" vertical="center" wrapText="0"/>
    </x:xf>
    <x:xf numFmtId="0" fontId="6" fillId="3" borderId="0" xfId="0" applyNumberFormat="1" applyFont="1" applyFill="1" applyBorder="1" applyAlignment="1">
      <x:alignment horizontal="right" vertical="center" wrapText="0"/>
    </x:xf>
    <x:xf numFmtId="200" fontId="6" fillId="3" borderId="0" xfId="0" applyNumberFormat="1" applyFont="1" applyFill="1" applyBorder="1" applyAlignment="1">
      <x:alignment horizontal="right" vertical="center" wrapText="0"/>
    </x:xf>
    <x:xf numFmtId="0" fontId="6" fillId="0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horizontal="right" vertical="center" wrapText="0"/>
    </x:xf>
    <x:xf numFmtId="0" fontId="6" fillId="4" borderId="0" xfId="0" applyNumberFormat="1" applyFont="1" applyFill="1" applyBorder="1" applyAlignment="1">
      <x:alignment horizontal="right" vertical="center" wrapText="0"/>
    </x:xf>
    <x:xf numFmtId="200" fontId="6" fillId="4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6" fillId="0" borderId="0" xfId="0" applyNumberFormat="1" applyFont="1" applyFill="1" applyBorder="1" applyAlignment="1">
      <x:alignment horizontal="left" vertical="center" wrapText="0"/>
    </x:xf>
    <x:xf numFmtId="201" fontId="6" fillId="3" borderId="0" xfId="0" applyNumberFormat="1" applyFont="1" applyFill="1" applyBorder="1" applyAlignment="1">
      <x:alignment horizontal="right" vertical="center" wrapText="0"/>
    </x:xf>
    <x:xf numFmtId="201" fontId="6" fillId="4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1" fontId="5" fillId="0" borderId="0" xfId="0" applyNumberFormat="1" applyFont="1" applyFill="1" applyBorder="1" applyAlignment="1">
      <x:alignment horizontal="right" vertical="center" wrapText="0"/>
    </x:xf>
    <x:xf numFmtId="0" fontId="5" fillId="0" borderId="4" xfId="0" applyNumberFormat="1" applyFont="1" applyFill="1" applyBorder="1" applyAlignment="1">
      <x:alignment vertical="center" wrapText="0"/>
    </x:xf>
    <x:xf numFmtId="201" fontId="5" fillId="0" borderId="4" xfId="0" applyNumberFormat="1" applyFont="1" applyFill="1" applyBorder="1" applyAlignment="1">
      <x:alignment horizontal="right" vertical="center" wrapText="0"/>
    </x:xf>
    <x:xf numFmtId="0" fontId="7" fillId="0" borderId="0" xfId="0" applyNumberFormat="1" applyFont="1" applyFill="1" applyBorder="1" applyAlignment="1">
      <x:alignment horizontal="right" vertical="center" wrapText="0"/>
    </x:xf>
    <x:xf numFmtId="202" fontId="6" fillId="4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10"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A11919"/>
      </x:font>
      <x:fill>
        <x:patternFill patternType="solid">
          <x:bgColor rgb="FFFCE6E6"/>
        </x:patternFill>
      </x:fill>
    </x:dxf>
    <x:dxf>
      <x:font>
        <x:b/>
        <x:color rgb="FF8C4D00"/>
      </x:font>
      <x:fill>
        <x:patternFill patternType="solid">
          <x:bgColor rgb="FFFFF1CC"/>
        </x:patternFill>
      </x:fill>
    </x:dxf>
    <x:dxf>
      <x:font>
        <x:b/>
        <x:color rgb="FF8C4D00"/>
      </x:font>
      <x:fill>
        <x:patternFill patternType="solid">
          <x:bgColor rgb="FFFFF1CC"/>
        </x:patternFill>
      </x:fill>
    </x:dxf>
    <x:dxf>
      <x:font>
        <x:color rgb="FF8C4D00"/>
      </x:font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ef9c2bf72458d" /><Relationship Type="http://schemas.openxmlformats.org/officeDocument/2006/relationships/theme" Target="/xl/theme/theme1.xml" Id="Re088af0cdacc4466" /><Relationship Type="http://schemas.openxmlformats.org/officeDocument/2006/relationships/sharedStrings" Target="/xl/sharedStrings.xml" Id="Rf5d1ed36424c41ac" /><Relationship Type="http://schemas.openxmlformats.org/officeDocument/2006/relationships/worksheet" Target="/xl/worksheets/sheet1.xml" Id="R946d99cc94bd48b1" /><Relationship Type="http://schemas.openxmlformats.org/officeDocument/2006/relationships/worksheet" Target="/xl/worksheets/sheet2.xml" Id="R657bfae8524848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Citation1" Type="http://schemas.openxmlformats.org/officeDocument/2006/relationships/hyperlink" Target="https://www.notion.com/help/add-members-admins-guests-and-groups" TargetMode="External" /><ns0:Relationship Id="rIdCitation2" Type="http://schemas.openxmlformats.org/officeDocument/2006/relationships/hyperlink" Target="https://www.notion.com/pricing" TargetMode="External" /><ns0:Relationship Id="rIdCitation3" Type="http://schemas.openxmlformats.org/officeDocument/2006/relationships/hyperlink" Target="https://www.notion.com/pricing" TargetMode="External" /><ns0:Relationship Id="rIdCitation4" Type="http://schemas.openxmlformats.org/officeDocument/2006/relationships/hyperlink" Target="https://support.airtable.com/docs/how-collaborators-impact-billing" TargetMode="External" /><ns0:Relationship Id="rIdCitation5" Type="http://schemas.openxmlformats.org/officeDocument/2006/relationships/hyperlink" Target="https://support.airtable.com/docs/how-collaborators-impact-billing" TargetMode="External" /><ns0:Relationship Id="rIdCitation6" Type="http://schemas.openxmlformats.org/officeDocument/2006/relationships/hyperlink" Target="https://support.airtable.com/docs/how-collaborators-impact-billing" TargetMode="External" /><ns0:Relationship Id="rIdCitation7" Type="http://schemas.openxmlformats.org/officeDocument/2006/relationships/hyperlink" Target="https://www.notion.com/pricing" TargetMode="External" /><ns0:Relationship Id="rIdCitation8" Type="http://schemas.openxmlformats.org/officeDocument/2006/relationships/hyperlink" Target="https://www.notion.com/pricing" TargetMode="External" /><ns0:Relationship Id="rIdCitation9" Type="http://schemas.openxmlformats.org/officeDocument/2006/relationships/hyperlink" Target="https://support.airtable.com/docs/how-collaborators-impact-billing" TargetMode="External" /><ns0:Relationship Id="rIdCitation10" Type="http://schemas.openxmlformats.org/officeDocument/2006/relationships/hyperlink" Target="https://support.airtable.com/docs/how-collaborators-impact-billing" TargetMode="External" /></ns0:Relationships>
</file>

<file path=xl/worksheets/_rels/sheet2.xml.rels><?xml version='1.0' encoding='utf-8'?>
<ns0:Relationships xmlns:ns0="http://schemas.openxmlformats.org/package/2006/relationships"><ns0:Relationship Id="rIdCitation1" Type="http://schemas.openxmlformats.org/officeDocument/2006/relationships/hyperlink" Target="https://www.notion.com/help/what-are-notion-credits" TargetMode="External" /><ns0:Relationship Id="rIdCitation2" Type="http://schemas.openxmlformats.org/officeDocument/2006/relationships/hyperlink" Target="https://www.notion.com/help/what-are-notion-credits" TargetMode="External" /><ns0:Relationship Id="rIdCitation3" Type="http://schemas.openxmlformats.org/officeDocument/2006/relationships/hyperlink" Target="https://www.notion.com/help/what-are-notion-credits" TargetMode="External" /><ns0:Relationship Id="rIdCitation4" Type="http://schemas.openxmlformats.org/officeDocument/2006/relationships/hyperlink" Target="https://www.notion.com/help/notion-ai-faqs" TargetMode="External" /><ns0:Relationship Id="rIdCitation5" Type="http://schemas.openxmlformats.org/officeDocument/2006/relationships/hyperlink" Target="https://www.notion.com/help/notion-ai-faqs" TargetMode="External" /><ns0:Relationship Id="rIdCitation6" Type="http://schemas.openxmlformats.org/officeDocument/2006/relationships/hyperlink" Target="https://www.notion.com/help/autofill" TargetMode="External" /><ns0:Relationship Id="rIdCitation7" Type="http://schemas.openxmlformats.org/officeDocument/2006/relationships/hyperlink" Target="https://www.notion.com/help/autofill" TargetMode="External" /><ns0:Relationship Id="rIdCitation8" Type="http://schemas.openxmlformats.org/officeDocument/2006/relationships/hyperlink" Target="https://www.notion.com/help/manage-your-usage-allowance-for-notion-ai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2334"/>
  </sheetPr>
  <sheetViews>
    <sheetView showGridLines="0" workbookViewId="0"/>
  </sheetViews>
  <sheetFormatPr defaultRowHeight="15"/>
  <cols>
    <col min="1" max="1" width="3" hidden="0" customWidth="1"/>
    <col min="2" max="2" width="33" hidden="0" customWidth="1"/>
    <col min="3" max="3" width="17" hidden="0" customWidth="1"/>
    <col min="4" max="4" width="20" hidden="0" customWidth="1"/>
    <col min="5" max="5" width="21" hidden="0" customWidth="1"/>
    <col min="6" max="6" width="23" hidden="0" customWidth="1"/>
    <col min="7" max="7" width="25" hidden="0" customWidth="1"/>
  </cols>
  <sheetData>
    <row r="2" ht="32" customHeight="1">
      <c r="B2" s="4" t="str">
        <v>Team subscription costs</v>
      </c>
      <c r="C2" s="4"/>
      <c r="D2" s="4"/>
      <c r="E2" s="4"/>
      <c r="F2" s="4"/>
      <c r="G2" s="4"/>
    </row>
    <row r="3" ht="25" customHeight="1">
      <c r="B3" s="6" t="str">
        <v>USD list prices checked 17 Oct 2026 (Moscow). Replace the example counts.</v>
      </c>
      <c r="C3" s="6"/>
      <c r="D3" s="6"/>
      <c r="E3" s="6"/>
      <c r="F3" s="6"/>
      <c r="G3" s="6"/>
    </row>
    <row r="4" ht="24" customHeight="1">
      <c r="B4" s="3"/>
      <c r="C4" s="3"/>
      <c r="D4" s="3"/>
      <c r="E4" s="3"/>
      <c r="F4" s="3"/>
      <c r="G4" s="3"/>
    </row>
    <row r="5" ht="40" customHeight="1">
      <c r="B5" s="13" t="str">
        <v>Plan</v>
      </c>
      <c r="C5" s="13" t="str">
        <v>Billable seats</v>
      </c>
      <c r="D5" s="13" t="str">
        <v>Rate / seat / mo</v>
      </c>
      <c r="E5" s="13" t="str">
        <v>Monthly equivalent</v>
      </c>
      <c r="F5" s="13" t="str">
        <v>12-month subscription</v>
      </c>
      <c r="G5" s="13" t="str">
        <v>Subscription cash at start</v>
      </c>
    </row>
    <row r="6" ht="30" customHeight="1">
      <c r="B6" s="16" t="str">
        <v>Notion Plus</v>
      </c>
      <c r="C6" s="17" t="n">
        <f>IF(C20="",IF(AND(ISNUMBER(C18),C18&gt;=0,MOD(C18,1)=0),C18,""),IF(AND(ISNUMBER(C20),C20&gt;=0,MOD(C20,1)=0),C20,""))</f>
        <v>3</v>
      </c>
      <c r="D6" s="18" t="n">
        <f>IF(C16="Annual",IF(AND(ISNUMBER(C32),C32&gt;=0),C32,""),IF(C16="Monthly",IF(AND(ISNUMBER(D32),D32&gt;=0),D32,""),""))</f>
        <v>10</v>
      </c>
      <c r="E6" s="18" t="n">
        <f>IF(AND(ISNUMBER(C6),ISNUMBER(D6)),C6*D6,"")</f>
        <v>30</v>
      </c>
      <c r="F6" s="18" t="n">
        <f>IF(ISNUMBER(E6),E6*12,"")</f>
        <v>360</v>
      </c>
      <c r="G6" s="18" t="n">
        <f>IF(ISNUMBER(E6),IF(C16="Annual",F6,IF(C16="Monthly",E6,"")),"")</f>
        <v>360</v>
      </c>
    </row>
    <row r="7" ht="30" customHeight="1">
      <c r="B7" s="19" t="str">
        <v>Notion Business</v>
      </c>
      <c r="C7" s="20" t="n">
        <f>IF(ISNUMBER(C6),C6,"")</f>
        <v>3</v>
      </c>
      <c r="D7" s="21" t="n">
        <f>IF(C16="Annual",IF(AND(ISNUMBER(C33),C33&gt;=0),C33,""),IF(C16="Monthly",IF(AND(ISNUMBER(D33),D33&gt;=0),D33,""),""))</f>
        <v>20</v>
      </c>
      <c r="E7" s="21" t="n">
        <f>IF(AND(ISNUMBER(C7),ISNUMBER(D7)),C7*D7,"")</f>
        <v>60</v>
      </c>
      <c r="F7" s="21" t="n">
        <f>IF(ISNUMBER(E7),E7*12,"")</f>
        <v>720</v>
      </c>
      <c r="G7" s="21" t="n">
        <f>IF(ISNUMBER(E7),IF(C16="Annual",F7,IF(C16="Monthly",E7,"")),"")</f>
        <v>720</v>
      </c>
    </row>
    <row r="8" ht="30" customHeight="1">
      <c r="B8" s="19" t="str">
        <v>Airtable Team</v>
      </c>
      <c r="C8" s="20" t="n">
        <f>IF(AND(AND(ISNUMBER(C22),C22&gt;=0,MOD(C22,1)=0),AND(ISNUMBER(C23),C23&gt;=0,MOD(C23,1)=0)),SUM(C22:C23),"")</f>
        <v>5</v>
      </c>
      <c r="D8" s="21" t="n">
        <f>IF(C16="Annual",IF(AND(ISNUMBER(C34),C34&gt;=0),C34,""),IF(C16="Monthly",IF(AND(ISNUMBER(D34),D34&gt;=0),D34,""),""))</f>
        <v>20</v>
      </c>
      <c r="E8" s="21" t="n">
        <f>IF(AND(ISNUMBER(C8),ISNUMBER(D8)),C8*D8,"")</f>
        <v>100</v>
      </c>
      <c r="F8" s="21" t="n">
        <f>IF(ISNUMBER(E8),E8*12,"")</f>
        <v>1200</v>
      </c>
      <c r="G8" s="21" t="n">
        <f>IF(ISNUMBER(E8),IF(C16="Annual",F8,IF(C16="Monthly",E8,"")),"")</f>
        <v>1200</v>
      </c>
    </row>
    <row r="9" ht="30" customHeight="1">
      <c r="B9" s="22" t="str">
        <v>Airtable Business (self-serve)</v>
      </c>
      <c r="C9" s="23" t="n">
        <f>IF(AND(ISNUMBER(C22),C22&gt;=0,MOD(C22,1)=0),C22,"")</f>
        <v>3</v>
      </c>
      <c r="D9" s="24" t="n">
        <f>IF(C16="Annual",IF(AND(ISNUMBER(C35),C35&gt;=0),C35,""),IF(C16="Monthly",IF(AND(ISNUMBER(D35),D35&gt;=0),D35,""),""))</f>
        <v>45</v>
      </c>
      <c r="E9" s="24" t="n">
        <f>IF(AND(ISNUMBER(C9),ISNUMBER(D9)),C9*D9,"")</f>
        <v>135</v>
      </c>
      <c r="F9" s="24" t="n">
        <f>IF(ISNUMBER(E9),E9*12,"")</f>
        <v>1620</v>
      </c>
      <c r="G9" s="24" t="n">
        <f>IF(ISNUMBER(E9),IF(C16="Annual",F9,IF(C16="Monthly",E9,"")),"")</f>
        <v>1620</v>
      </c>
    </row>
    <row r="10" ht="24" customHeight="1">
      <c r="B10" s="3"/>
      <c r="C10" s="7"/>
      <c r="D10" s="7"/>
      <c r="E10" s="7"/>
      <c r="F10" s="7"/>
      <c r="G10" s="7"/>
    </row>
    <row r="11" ht="24" customHeight="1">
      <c r="B11" s="5" t="str">
        <v>Blank results need an input. A genuine zero is shown as $0.00.</v>
      </c>
      <c r="C11" s="25"/>
      <c r="D11" s="25"/>
      <c r="E11" s="25"/>
      <c r="F11" s="25"/>
      <c r="G11" s="25"/>
    </row>
    <row r="12" ht="24" customHeight="1">
      <c r="B12" s="5" t="str">
        <v>Annual = 12-month term. Monthly = one month, repeated for the 12-month estimate.</v>
      </c>
      <c r="C12" s="25"/>
      <c r="D12" s="25"/>
      <c r="E12" s="25"/>
      <c r="F12" s="25"/>
      <c r="G12" s="25"/>
    </row>
    <row r="13" ht="24" customHeight="1">
      <c r="B13" s="5" t="str">
        <v>Cash assumes payment at the start: the annual subscription, or one monthly payment.</v>
      </c>
      <c r="C13" s="25"/>
      <c r="D13" s="25"/>
      <c r="E13" s="25"/>
      <c r="F13" s="25"/>
      <c r="G13" s="25"/>
    </row>
    <row r="14" ht="24" customHeight="1">
      <c r="B14" s="3"/>
      <c r="C14" s="7"/>
      <c r="D14" s="7"/>
      <c r="E14" s="7"/>
      <c r="F14" s="7"/>
      <c r="G14" s="7"/>
    </row>
    <row r="15" ht="28" customHeight="1">
      <c r="B15" s="28" t="str">
        <v>Your billing cycle and roles</v>
      </c>
      <c r="C15" s="29"/>
      <c r="D15" s="29"/>
      <c r="E15" s="29"/>
      <c r="F15" s="29"/>
      <c r="G15" s="29"/>
    </row>
    <row r="16" ht="24" customHeight="1">
      <c r="B16" s="3" t="str">
        <v>Billing cycle</v>
      </c>
      <c r="C16" s="30" t="str">
        <v>Annual</v>
      </c>
      <c r="D16" s="36" t="str">
        <v>Applies to every plan below.</v>
      </c>
      <c r="E16" s="36"/>
      <c r="F16" s="36"/>
      <c r="G16" s="36"/>
    </row>
    <row r="17" ht="24" customHeight="1">
      <c r="B17" s="3"/>
      <c r="C17" s="7"/>
      <c r="D17" s="36"/>
      <c r="E17" s="36"/>
      <c r="F17" s="36"/>
      <c r="G17" s="36"/>
    </row>
    <row r="18" ht="24" customHeight="1">
      <c r="B18" s="3" t="str">
        <v>Notion ordinary paid members</v>
      </c>
      <c r="C18" s="31" t="n">
        <v>3</v>
      </c>
      <c r="D18" s="36"/>
      <c r="E18" s="36" t="str">
        <v>Owners and ordinary paid members.</v>
      </c>
      <c r="F18" s="36"/>
      <c r="G18" s="37" t="str">
        <v>Notion roles</v>
      </c>
    </row>
    <row r="19" ht="24" customHeight="1">
      <c r="B19" s="3" t="str">
        <v>Notion page guests</v>
      </c>
      <c r="C19" s="31" t="n">
        <v>2</v>
      </c>
      <c r="D19" s="36"/>
      <c r="E19" s="36" t="str">
        <v>Guests add no ordinary member-seat charge.</v>
      </c>
      <c r="F19" s="36"/>
      <c r="G19" s="37" t="str">
        <v>Notion billing</v>
      </c>
    </row>
    <row r="20" ht="24" customHeight="1">
      <c r="B20" s="3" t="str">
        <v>Notion billable seat override</v>
      </c>
      <c r="C20" s="35"/>
      <c r="D20" s="36"/>
      <c r="E20" s="36" t="str">
        <v>Optional. Use your actual paid-seat count.</v>
      </c>
      <c r="F20" s="36"/>
      <c r="G20" s="37" t="str">
        <v>Notion billing</v>
      </c>
    </row>
    <row r="21" ht="24" customHeight="1">
      <c r="B21" s="3"/>
      <c r="C21" s="7"/>
      <c r="D21" s="36"/>
      <c r="E21" s="36"/>
      <c r="F21" s="36"/>
      <c r="G21" s="36"/>
    </row>
    <row r="22" ht="24" customHeight="1">
      <c r="B22" s="3" t="str">
        <v>Airtable Owner / Creator / Editor</v>
      </c>
      <c r="C22" s="31" t="n">
        <v>3</v>
      </c>
      <c r="D22" s="36"/>
      <c r="E22" s="36" t="str">
        <v>Unique people. Use their highest role.</v>
      </c>
      <c r="F22" s="36"/>
      <c r="G22" s="37" t="str">
        <v>Airtable roles</v>
      </c>
    </row>
    <row r="23" ht="24" customHeight="1">
      <c r="B23" s="3" t="str">
        <v>Airtable comment-only people</v>
      </c>
      <c r="C23" s="31" t="n">
        <v>2</v>
      </c>
      <c r="D23" s="36"/>
      <c r="E23" s="36" t="str">
        <v>Team bills these; self-serve Business does not.</v>
      </c>
      <c r="F23" s="36"/>
      <c r="G23" s="37" t="str">
        <v>Airtable roles</v>
      </c>
    </row>
    <row r="24" ht="24" customHeight="1">
      <c r="B24" s="3" t="str">
        <v>Airtable read-only people</v>
      </c>
      <c r="C24" s="31" t="n">
        <v>0</v>
      </c>
      <c r="D24" s="36"/>
      <c r="E24" s="36" t="str">
        <v>No full collaborator-seat charge.</v>
      </c>
      <c r="F24" s="36"/>
      <c r="G24" s="37" t="str">
        <v>Airtable roles</v>
      </c>
    </row>
    <row r="25" ht="24" customHeight="1">
      <c r="B25" s="3"/>
      <c r="C25" s="7"/>
      <c r="D25" s="7"/>
      <c r="E25" s="7"/>
      <c r="F25" s="7"/>
      <c r="G25" s="7"/>
    </row>
    <row r="26" ht="24" customHeight="1">
      <c r="B26" s="5" t="str">
        <v>Airtable counts are per workspace. Count a person once across its bases and interfaces.</v>
      </c>
      <c r="C26" s="25"/>
      <c r="D26" s="25"/>
      <c r="E26" s="25"/>
      <c r="F26" s="25"/>
      <c r="G26" s="25"/>
    </row>
    <row r="27" ht="24" customHeight="1">
      <c r="B27" s="5" t="str">
        <v>Portals, sales-led terms, add-ons and mid-cycle seat changes are outside this estimate.</v>
      </c>
      <c r="C27" s="25"/>
      <c r="D27" s="25"/>
      <c r="E27" s="25"/>
      <c r="F27" s="25"/>
      <c r="G27" s="25"/>
    </row>
    <row r="28" ht="24" customHeight="1">
      <c r="B28" s="5" t="str">
        <v>Blue cells are editable. Amber cells need your current quote or an optional override.</v>
      </c>
      <c r="C28" s="25"/>
      <c r="D28" s="25"/>
      <c r="E28" s="25"/>
      <c r="F28" s="25"/>
      <c r="G28" s="25"/>
    </row>
    <row r="29" ht="24" customHeight="1">
      <c r="B29" s="3"/>
      <c r="C29" s="7"/>
      <c r="D29" s="7"/>
      <c r="E29" s="7"/>
      <c r="F29" s="7"/>
      <c r="G29" s="7"/>
    </row>
    <row r="30" ht="28" customHeight="1">
      <c r="B30" s="28" t="str">
        <v>Editable list rates in USD</v>
      </c>
      <c r="C30" s="29"/>
      <c r="D30" s="29"/>
      <c r="E30" s="29"/>
      <c r="F30" s="29"/>
      <c r="G30" s="29"/>
    </row>
    <row r="31" ht="31" customHeight="1">
      <c r="B31" s="12" t="str">
        <v>Plan</v>
      </c>
      <c r="C31" s="12" t="str">
        <v>Annual term / mo</v>
      </c>
      <c r="D31" s="12" t="str">
        <v>Monthly term / mo</v>
      </c>
      <c r="E31" s="7"/>
      <c r="F31" s="7"/>
      <c r="G31" s="7"/>
    </row>
    <row r="32" ht="24" customHeight="1">
      <c r="B32" s="3" t="str">
        <v>Notion Plus</v>
      </c>
      <c r="C32" s="38" t="n">
        <v>10</v>
      </c>
      <c r="D32" s="39"/>
      <c r="E32" s="7"/>
      <c r="F32" s="37" t="str">
        <v>Notion pricing</v>
      </c>
      <c r="G32" s="36" t="str">
        <v>Annual preset only</v>
      </c>
    </row>
    <row r="33" ht="24" customHeight="1">
      <c r="B33" s="3" t="str">
        <v>Notion Business</v>
      </c>
      <c r="C33" s="38" t="n">
        <v>20</v>
      </c>
      <c r="D33" s="39"/>
      <c r="E33" s="7"/>
      <c r="F33" s="37" t="str">
        <v>Notion pricing</v>
      </c>
      <c r="G33" s="36" t="str">
        <v>Annual preset only</v>
      </c>
    </row>
    <row r="34" ht="24" customHeight="1">
      <c r="B34" s="3" t="str">
        <v>Airtable Team</v>
      </c>
      <c r="C34" s="38" t="n">
        <v>20</v>
      </c>
      <c r="D34" s="38" t="n">
        <v>24</v>
      </c>
      <c r="E34" s="7"/>
      <c r="F34" s="37" t="str">
        <v>Airtable billing</v>
      </c>
      <c r="G34" s="36" t="str">
        <v>Self-serve rates</v>
      </c>
    </row>
    <row r="35" ht="24" customHeight="1">
      <c r="B35" s="3" t="str">
        <v>Airtable Business (self-serve)</v>
      </c>
      <c r="C35" s="38" t="n">
        <v>45</v>
      </c>
      <c r="D35" s="38" t="n">
        <v>54</v>
      </c>
      <c r="E35" s="7"/>
      <c r="F35" s="37" t="str">
        <v>Airtable billing</v>
      </c>
      <c r="G35" s="36" t="str">
        <v>Self-serve rates</v>
      </c>
    </row>
    <row r="36" ht="24" customHeight="1">
      <c r="B36" s="3"/>
      <c r="C36" s="7"/>
      <c r="D36" s="7"/>
      <c r="E36" s="7"/>
      <c r="F36" s="7"/>
      <c r="G36" s="7"/>
    </row>
    <row r="37" ht="24" customHeight="1">
      <c r="B37" s="5" t="str">
        <v>Notion monthly prices are blank. Enter your current USD quote to use Monthly.</v>
      </c>
      <c r="C37" s="25"/>
      <c r="D37" s="25"/>
      <c r="E37" s="25"/>
      <c r="F37" s="25"/>
      <c r="G37" s="25"/>
    </row>
    <row r="38" ht="24" customHeight="1">
      <c r="B38" s="5" t="str">
        <v>Rates exclude tax, discounts and optional services. Verify them before committing.</v>
      </c>
      <c r="C38" s="25"/>
      <c r="D38" s="25"/>
      <c r="E38" s="25"/>
      <c r="F38" s="25"/>
      <c r="G38" s="25"/>
    </row>
    <row r="39" ht="24" customHeight="1">
      <c r="B39" s="5" t="str">
        <v>Seat removals may leave a paid seat until renewal. The optional override handles a known count.</v>
      </c>
      <c r="C39" s="25"/>
      <c r="D39" s="25"/>
      <c r="E39" s="25"/>
      <c r="F39" s="25"/>
      <c r="G39" s="25"/>
    </row>
    <row r="40" ht="24" customHeight="1">
      <c r="B40" s="5" t="str">
        <v>For AI credits and reviewer time, use the Notion AI sheet.</v>
      </c>
      <c r="C40" s="25"/>
      <c r="D40" s="25"/>
      <c r="E40" s="25"/>
      <c r="F40" s="25"/>
      <c r="G40" s="25"/>
    </row>
    <row r="41" ht="24" customHeight="1">
      <c r="B41" s="3"/>
      <c r="C41" s="7"/>
      <c r="D41" s="7"/>
      <c r="E41" s="7"/>
      <c r="F41" s="7"/>
      <c r="G41" s="7"/>
    </row>
    <row r="42" ht="24" customHeight="1">
      <c r="B42" s="3"/>
      <c r="C42" s="7"/>
      <c r="D42" s="7"/>
      <c r="E42" s="7"/>
      <c r="F42" s="7"/>
      <c r="G42" s="7"/>
    </row>
    <row r="43" ht="24" customHeight="1">
      <c r="B43" s="3"/>
      <c r="C43" s="7"/>
      <c r="D43" s="7"/>
      <c r="E43" s="7"/>
      <c r="F43" s="7"/>
      <c r="G43" s="7"/>
    </row>
  </sheetData>
  <conditionalFormatting sqref="C18:C18">
    <cfRule type="expression" dxfId="0" priority="1">
      <formula>AND(C18&lt;&gt;"",NOT(AND(ISNUMBER(C18),C18&gt;=0,MOD(C18,1)=0)))</formula>
    </cfRule>
  </conditionalFormatting>
  <conditionalFormatting sqref="C19:C19">
    <cfRule type="expression" dxfId="1" priority="2">
      <formula>AND(C19&lt;&gt;"",NOT(AND(ISNUMBER(C19),C19&gt;=0,MOD(C19,1)=0)))</formula>
    </cfRule>
  </conditionalFormatting>
  <conditionalFormatting sqref="C20:C20">
    <cfRule type="expression" dxfId="2" priority="3">
      <formula>AND(C20&lt;&gt;"",NOT(AND(ISNUMBER(C20),C20&gt;=0,MOD(C20,1)=0)))</formula>
    </cfRule>
  </conditionalFormatting>
  <conditionalFormatting sqref="C22:C22">
    <cfRule type="expression" dxfId="3" priority="4">
      <formula>AND(C22&lt;&gt;"",NOT(AND(ISNUMBER(C22),C22&gt;=0,MOD(C22,1)=0)))</formula>
    </cfRule>
  </conditionalFormatting>
  <conditionalFormatting sqref="C23:C23">
    <cfRule type="expression" dxfId="4" priority="5">
      <formula>AND(C23&lt;&gt;"",NOT(AND(ISNUMBER(C23),C23&gt;=0,MOD(C23,1)=0)))</formula>
    </cfRule>
  </conditionalFormatting>
  <conditionalFormatting sqref="C24:C24">
    <cfRule type="expression" dxfId="5" priority="6">
      <formula>AND(C24&lt;&gt;"",NOT(AND(ISNUMBER(C24),C24&gt;=0,MOD(C24,1)=0)))</formula>
    </cfRule>
  </conditionalFormatting>
  <conditionalFormatting sqref="C32:D35">
    <cfRule type="expression" dxfId="6" priority="7">
      <formula>AND(C32&lt;&gt;"",NOT(AND(ISNUMBER(C32),C32&gt;=0)))</formula>
    </cfRule>
  </conditionalFormatting>
  <dataValidations count="7">
    <dataValidation type="list" sqref="C16">
      <formula1>"Annual,Monthly"</formula1>
    </dataValidation>
    <dataValidation type="whole" operator="between" sqref="C18">
      <formula1>0</formula1>
      <formula2>1000000</formula2>
    </dataValidation>
    <dataValidation type="whole" operator="between" sqref="C19">
      <formula1>0</formula1>
      <formula2>1000000</formula2>
    </dataValidation>
    <dataValidation type="whole" operator="between" sqref="C20">
      <formula1>0</formula1>
      <formula2>1000000</formula2>
    </dataValidation>
    <dataValidation type="whole" operator="between" sqref="C22">
      <formula1>0</formula1>
      <formula2>1000000</formula2>
    </dataValidation>
    <dataValidation type="whole" operator="between" sqref="C23">
      <formula1>0</formula1>
      <formula2>1000000</formula2>
    </dataValidation>
    <dataValidation type="whole" operator="between" sqref="C24">
      <formula1>0</formula1>
      <formula2>1000000</formula2>
    </dataValidation>
  </dataValidations>
  <hyperlinks>
    <hyperlink ref="G18" r:id="rIdCitation1" tooltip="https://www.notion.com/help/add-members-admins-guests-and-groups"/>
    <hyperlink ref="G19" r:id="rIdCitation2" tooltip="https://www.notion.com/pricing"/>
    <hyperlink ref="G20" r:id="rIdCitation3" tooltip="https://www.notion.com/pricing"/>
    <hyperlink ref="G22" r:id="rIdCitation4" tooltip="https://support.airtable.com/docs/how-collaborators-impact-billing"/>
    <hyperlink ref="G23" r:id="rIdCitation5" tooltip="https://support.airtable.com/docs/how-collaborators-impact-billing"/>
    <hyperlink ref="G24" r:id="rIdCitation6" tooltip="https://support.airtable.com/docs/how-collaborators-impact-billing"/>
    <hyperlink ref="F32" r:id="rIdCitation7" tooltip="https://www.notion.com/pricing"/>
    <hyperlink ref="F33" r:id="rIdCitation8" tooltip="https://www.notion.com/pricing"/>
    <hyperlink ref="F34" r:id="rIdCitation9" tooltip="https://support.airtable.com/docs/how-collaborators-impact-billing"/>
    <hyperlink ref="F35" r:id="rIdCitation10" tooltip="https://support.airtable.com/docs/how-collaborators-impact-bill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35DDD"/>
  </sheetPr>
  <sheetViews>
    <sheetView showGridLines="0" workbookViewId="0"/>
  </sheetViews>
  <sheetFormatPr defaultRowHeight="15"/>
  <cols>
    <col min="1" max="1" width="3" hidden="0" customWidth="1"/>
    <col min="2" max="2" width="42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7" hidden="0" customWidth="1"/>
  </cols>
  <sheetData>
    <row r="2" ht="32" customHeight="1">
      <c r="B2" s="4" t="str">
        <v>Notion AI budget</v>
      </c>
      <c r="C2" s="4"/>
      <c r="D2" s="4"/>
      <c r="E2" s="4"/>
      <c r="F2" s="4"/>
      <c r="G2" s="4"/>
    </row>
    <row r="3" ht="25" customHeight="1">
      <c r="B3" s="6" t="str">
        <v>Business, self-serve billing. Prices checked 17 Oct 2026 (Moscow).</v>
      </c>
      <c r="C3" s="6"/>
      <c r="D3" s="6"/>
      <c r="E3" s="6"/>
      <c r="F3" s="6"/>
      <c r="G3" s="6"/>
    </row>
    <row r="4" ht="24" customHeight="1">
      <c r="B4" s="3"/>
      <c r="C4" s="3"/>
      <c r="D4" s="3"/>
      <c r="E4" s="3"/>
      <c r="F4" s="3"/>
      <c r="G4" s="3"/>
    </row>
    <row r="5" ht="31" customHeight="1">
      <c r="B5" s="12" t="str">
        <v>Cost</v>
      </c>
      <c r="C5" s="12" t="str">
        <v>USD</v>
      </c>
      <c r="D5" s="7"/>
      <c r="E5" s="40" t="str">
        <v>Basis</v>
      </c>
      <c r="F5" s="7"/>
      <c r="G5" s="7"/>
    </row>
    <row r="6" ht="28" customHeight="1">
      <c r="B6" s="3" t="str">
        <v>Business subscription / mo</v>
      </c>
      <c r="C6" s="15" t="n">
        <f>IF(ISNUMBER('Seat costs'!E7),'Seat costs'!E7,"")</f>
        <v>60</v>
      </c>
      <c r="D6" s="36"/>
      <c r="E6" s="36" t="str">
        <v>Same seats and billing cycle as Seat costs.</v>
      </c>
      <c r="F6" s="36"/>
      <c r="G6" s="36"/>
    </row>
    <row r="7" ht="28" customHeight="1">
      <c r="B7" s="3" t="str">
        <v>Credits / mo equivalent</v>
      </c>
      <c r="C7" s="15" t="str">
        <f>IF(ISNUMBER(C22),IF(C16="Annual",C22/12,C22),"")</f>
      </c>
      <c r="D7" s="36"/>
      <c r="E7" s="36" t="str">
        <v>Annual pool divided by 12, or monthly allocation.</v>
      </c>
      <c r="F7" s="36"/>
      <c r="G7" s="36"/>
    </row>
    <row r="8" ht="28" customHeight="1">
      <c r="B8" s="43" t="str">
        <v>Software / mo equivalent</v>
      </c>
      <c r="C8" s="44" t="str">
        <f>IF(AND(ISNUMBER(C6),ISNUMBER(C7)),SUM(C6:C7),"")</f>
      </c>
      <c r="D8" s="36"/>
      <c r="E8" s="36" t="str">
        <v>Business subscription plus purchased credits.</v>
      </c>
      <c r="F8" s="36"/>
      <c r="G8" s="36"/>
    </row>
    <row r="9" ht="28" customHeight="1">
      <c r="B9" s="3" t="str">
        <v>Software cash at start</v>
      </c>
      <c r="C9" s="15" t="str">
        <f>IF(AND(ISNUMBER('Seat costs'!G7),ISNUMBER(C22)),'Seat costs'!G7+C22,"")</f>
      </c>
      <c r="D9" s="36"/>
      <c r="E9" s="36" t="str">
        <v>Subscription payment plus the first credit purchase.</v>
      </c>
      <c r="F9" s="36"/>
      <c r="G9" s="36"/>
    </row>
    <row r="10" ht="28" customHeight="1">
      <c r="B10" s="43" t="str">
        <v>12-month software budget</v>
      </c>
      <c r="C10" s="44" t="str">
        <f>IF(AND(ISNUMBER('Seat costs'!F7),ISNUMBER(C7)),'Seat costs'!F7+C7*12,"")</f>
      </c>
      <c r="D10" s="36"/>
      <c r="E10" s="36" t="str">
        <v>Subscription for 12 months plus the selected credit budget.</v>
      </c>
      <c r="F10" s="36"/>
      <c r="G10" s="36"/>
    </row>
    <row r="11" ht="28" customHeight="1">
      <c r="B11" s="3" t="str">
        <v>Reviewer time / mo</v>
      </c>
      <c r="C11" s="15" t="str">
        <f>IF(AND(ISNUMBER(C23),C23&gt;=0),IF(C23=0,0,IF(AND(ISNUMBER(C24),C24&gt;=0),C23*C24,"")),"")</f>
      </c>
      <c r="D11" s="36"/>
      <c r="E11" s="36" t="str">
        <v>Your hours multiplied by your hourly rate.</v>
      </c>
      <c r="F11" s="36"/>
      <c r="G11" s="36"/>
    </row>
    <row r="12" ht="28" customHeight="1">
      <c r="B12" s="43" t="str">
        <v>Budget incl. review / mo</v>
      </c>
      <c r="C12" s="44" t="str">
        <f>IF(AND(ISNUMBER(C8),ISNUMBER(C11)),C8+C11,"")</f>
      </c>
      <c r="D12" s="36"/>
      <c r="E12" s="36" t="str">
        <v>Software monthly equivalent plus reviewer time.</v>
      </c>
      <c r="F12" s="36"/>
      <c r="G12" s="36"/>
    </row>
    <row r="13" ht="28" customHeight="1">
      <c r="B13" s="3" t="str">
        <v>Business upgrade vs Plus / mo</v>
      </c>
      <c r="C13" s="15" t="n">
        <f>IF(AND(ISNUMBER('Seat costs'!E6),ISNUMBER('Seat costs'!E7)),'Seat costs'!E7-'Seat costs'!E6,"")</f>
        <v>30</v>
      </c>
      <c r="D13" s="36"/>
      <c r="E13" s="36" t="str">
        <v>Subscription difference only; credits are separate.</v>
      </c>
      <c r="F13" s="36"/>
      <c r="G13" s="36"/>
    </row>
    <row r="14" ht="24" customHeight="1">
      <c r="B14" s="3" t="str">
        <v>Next input</v>
      </c>
      <c r="C14" s="36" t="str">
        <f>IF(NOT(ISNUMBER(C6)),"Complete the Business seat/rate inputs",IF(NOT(ISNUMBER(C7)),IF(C16="Annual","Enter annual credits and rate (0 credits if none)","Enter monthly credits and rate (0 credits if none)"),IF(NOT(ISNUMBER(C11)),"Enter reviewer hours and rate (0 hours if none)","Inputs complete")))</f>
        <v>Enter annual credits and rate (0 credits if none)</v>
      </c>
      <c r="D14" s="7"/>
      <c r="E14" s="7"/>
      <c r="F14" s="7"/>
      <c r="G14" s="7"/>
    </row>
    <row r="15" ht="28" customHeight="1">
      <c r="B15" s="28" t="str">
        <v>Your credit purchases and review effort</v>
      </c>
      <c r="C15" s="29"/>
      <c r="D15" s="29"/>
      <c r="E15" s="29"/>
      <c r="F15" s="29"/>
      <c r="G15" s="29"/>
    </row>
    <row r="16" ht="24" customHeight="1">
      <c r="B16" s="3" t="str">
        <v>Subscription billing cycle</v>
      </c>
      <c r="C16" s="45" t="str">
        <f>'Seat costs'!C16</f>
        <v>Annual</v>
      </c>
      <c r="D16" s="36"/>
      <c r="E16" s="36" t="str">
        <v>Change this on Seat costs.</v>
      </c>
      <c r="F16" s="36"/>
      <c r="G16" s="36"/>
    </row>
    <row r="17" ht="24" customHeight="1">
      <c r="B17" s="3" t="str">
        <v>Credit purchase channel</v>
      </c>
      <c r="C17" s="7" t="str">
        <v>In-product</v>
      </c>
      <c r="D17" s="36"/>
      <c r="E17" s="36" t="str">
        <v>Account-team terms are outside this estimate.</v>
      </c>
      <c r="F17" s="36"/>
      <c r="G17" s="36"/>
    </row>
    <row r="18" ht="24" customHeight="1">
      <c r="B18" s="3" t="str">
        <v>Monthly credits purchased</v>
      </c>
      <c r="C18" s="35"/>
      <c r="D18" s="36"/>
      <c r="E18" s="36" t="str">
        <v>Use with a Monthly subscription.</v>
      </c>
      <c r="F18" s="36"/>
      <c r="G18" s="37" t="str">
        <v>Credit terms</v>
      </c>
    </row>
    <row r="19" ht="24" customHeight="1">
      <c r="B19" s="3" t="str">
        <v>Annual credits purchased</v>
      </c>
      <c r="C19" s="35"/>
      <c r="D19" s="36"/>
      <c r="E19" s="36" t="str">
        <v>Use with an Annual subscription.</v>
      </c>
      <c r="F19" s="36"/>
      <c r="G19" s="36"/>
    </row>
    <row r="20" ht="24" customHeight="1">
      <c r="B20" s="3" t="str">
        <v>Monthly USD / 1,000 credits</v>
      </c>
      <c r="C20" s="38" t="n">
        <v>10</v>
      </c>
      <c r="D20" s="36"/>
      <c r="E20" s="36" t="str">
        <v>Unused monthly credits reset each month.</v>
      </c>
      <c r="F20" s="36"/>
      <c r="G20" s="37" t="str">
        <v>Credit terms</v>
      </c>
    </row>
    <row r="21" ht="24" customHeight="1">
      <c r="B21" s="3" t="str">
        <v>Annual USD / 1,000 credits</v>
      </c>
      <c r="C21" s="38" t="n">
        <v>13</v>
      </c>
      <c r="D21" s="36"/>
      <c r="E21" s="36" t="str">
        <v>Annual credits expire at renewal.</v>
      </c>
      <c r="F21" s="36"/>
      <c r="G21" s="37" t="str">
        <v>Credit terms</v>
      </c>
    </row>
    <row r="22" ht="24" customHeight="1">
      <c r="B22" s="3" t="str">
        <v>Active credit purchase cost</v>
      </c>
      <c r="C22" s="15" t="str">
        <f>IF(C16="Annual",IF(AND(ISNUMBER(C19),C19&gt;=0,MOD(C19,1)=0),IF(C19=0,0,IF(AND(ISNUMBER(C21),C21&gt;=0),C19*C21/1000,"")),""),IF(C16="Monthly",IF(AND(ISNUMBER(C18),C18&gt;=0,MOD(C18,1)=0),IF(C18=0,0,IF(AND(ISNUMBER(C20),C20&gt;=0),C18*C20/1000,"")),""),""))</f>
      </c>
      <c r="D22" s="36"/>
      <c r="E22" s="36" t="str">
        <v>Selected credits × rate per 1,000.</v>
      </c>
      <c r="F22" s="36"/>
      <c r="G22" s="36"/>
    </row>
    <row r="23" ht="24" customHeight="1">
      <c r="B23" s="3" t="str">
        <v>Reviewer hours / month</v>
      </c>
      <c r="C23" s="46"/>
      <c r="D23" s="36"/>
      <c r="E23" s="36" t="str">
        <v>Your estimate. Enter 0 if no review is planned.</v>
      </c>
      <c r="F23" s="36"/>
      <c r="G23" s="36"/>
    </row>
    <row r="24" ht="24" customHeight="1">
      <c r="B24" s="3" t="str">
        <v>Reviewer USD / hour</v>
      </c>
      <c r="C24" s="39"/>
      <c r="D24" s="36"/>
      <c r="E24" s="36" t="str">
        <v>Your cost. No assumed time savings.</v>
      </c>
      <c r="F24" s="36"/>
      <c r="G24" s="36"/>
    </row>
    <row r="25" ht="24" customHeight="1">
      <c r="B25" s="3"/>
      <c r="C25" s="7"/>
      <c r="D25" s="7"/>
      <c r="E25" s="7"/>
      <c r="F25" s="7"/>
      <c r="G25" s="7"/>
    </row>
    <row r="26" ht="24" customHeight="1">
      <c r="B26" s="5" t="str">
        <v>In-product: monthly subscriptions buy monthly credits; annual subscriptions buy annual credits.</v>
      </c>
      <c r="C26" s="25"/>
      <c r="D26" s="25"/>
      <c r="E26" s="25"/>
      <c r="F26" s="25"/>
      <c r="G26" s="25"/>
    </row>
    <row r="27" ht="24" customHeight="1">
      <c r="B27" s="5" t="str">
        <v>Enter purchased credits, such as 5,000. Consumption depends on the work and chosen model.</v>
      </c>
      <c r="C27" s="25"/>
      <c r="D27" s="25"/>
      <c r="E27" s="25"/>
      <c r="F27" s="25"/>
      <c r="G27" s="25"/>
    </row>
    <row r="28" ht="24" customHeight="1">
      <c r="B28" s="5" t="str">
        <v>Blank means unknown. Enter 0 when no paid credits or review effort are planned.</v>
      </c>
      <c r="C28" s="25"/>
      <c r="D28" s="25"/>
      <c r="E28" s="25"/>
      <c r="F28" s="25"/>
      <c r="G28" s="25"/>
    </row>
    <row r="29" ht="24" customHeight="1">
      <c r="B29" s="3"/>
      <c r="C29" s="7"/>
      <c r="D29" s="7"/>
      <c r="E29" s="7"/>
      <c r="F29" s="7"/>
      <c r="G29" s="7"/>
    </row>
    <row r="30" ht="28" customHeight="1">
      <c r="B30" s="28" t="str">
        <v>What the plan and credits cover</v>
      </c>
      <c r="C30" s="29"/>
      <c r="D30" s="29"/>
      <c r="E30" s="29"/>
      <c r="F30" s="29"/>
      <c r="G30" s="29"/>
    </row>
    <row r="31" ht="24" customHeight="1">
      <c r="B31" s="3" t="str">
        <v>Business / Enterprise</v>
      </c>
      <c r="C31" s="36" t="str">
        <v>AI included, with usage allowances.</v>
      </c>
      <c r="D31" s="36"/>
      <c r="E31" s="36"/>
      <c r="F31" s="36"/>
      <c r="G31" s="37" t="str">
        <v>AI plan rules</v>
      </c>
    </row>
    <row r="32" ht="24" customHeight="1">
      <c r="B32" s="3" t="str">
        <v>Free / Plus</v>
      </c>
      <c r="C32" s="36" t="str">
        <v>Limited complimentary AI use.</v>
      </c>
      <c r="D32" s="36"/>
      <c r="E32" s="36"/>
      <c r="F32" s="36"/>
      <c r="G32" s="37" t="str">
        <v>AI plan rules</v>
      </c>
    </row>
    <row r="33" ht="24" customHeight="1">
      <c r="B33" s="3" t="str">
        <v>Basic Autofill</v>
      </c>
      <c r="C33" s="36" t="str">
        <v>No credits on Business / Enterprise.</v>
      </c>
      <c r="D33" s="36"/>
      <c r="E33" s="36"/>
      <c r="F33" s="36"/>
      <c r="G33" s="37" t="str">
        <v>Autofill rules</v>
      </c>
    </row>
    <row r="34" ht="24" customHeight="1">
      <c r="B34" s="3" t="str">
        <v>Custom Agent Autofill</v>
      </c>
      <c r="C34" s="36" t="str">
        <v>Uses credits based on the work.</v>
      </c>
      <c r="D34" s="36"/>
      <c r="E34" s="36"/>
      <c r="F34" s="36"/>
      <c r="G34" s="37" t="str">
        <v>Autofill rules</v>
      </c>
    </row>
    <row r="35" ht="24" customHeight="1">
      <c r="B35" s="3" t="str">
        <v>Premium models / extra AI use</v>
      </c>
      <c r="C35" s="36" t="str">
        <v>Credit spend depends on admin settings.</v>
      </c>
      <c r="D35" s="36"/>
      <c r="E35" s="36"/>
      <c r="F35" s="36"/>
      <c r="G35" s="37" t="str">
        <v>AI usage rules</v>
      </c>
    </row>
    <row r="36" ht="24" customHeight="1">
      <c r="B36" s="3"/>
      <c r="C36" s="7"/>
      <c r="D36" s="7"/>
      <c r="E36" s="7"/>
      <c r="F36" s="7"/>
      <c r="G36" s="7"/>
    </row>
    <row r="37" ht="24" customHeight="1">
      <c r="B37" s="5" t="str">
        <v>The annual pool is assumed purchased at the start of a full subscription year.</v>
      </c>
      <c r="C37" s="25"/>
      <c r="D37" s="25"/>
      <c r="E37" s="25"/>
      <c r="F37" s="25"/>
      <c r="G37" s="25"/>
    </row>
    <row r="38" ht="24" customHeight="1">
      <c r="B38" s="5" t="str">
        <v>Monthly equivalents spread an annual commitment; they do not describe monthly cash payments.</v>
      </c>
      <c r="C38" s="25"/>
      <c r="D38" s="25"/>
      <c r="E38" s="25"/>
      <c r="F38" s="25"/>
      <c r="G38" s="25"/>
    </row>
    <row r="39" ht="24" customHeight="1">
      <c r="B39" s="5" t="str">
        <v>No trial credits, tax, discounts, existing balances or future plan changes are included.</v>
      </c>
      <c r="C39" s="25"/>
      <c r="D39" s="25"/>
      <c r="E39" s="25"/>
      <c r="F39" s="25"/>
      <c r="G39" s="25"/>
    </row>
    <row r="40" ht="24" customHeight="1">
      <c r="B40" s="5" t="str">
        <v>Check the dashboard and current terms before buying. Review effort stays separate from software.</v>
      </c>
      <c r="C40" s="25"/>
      <c r="D40" s="25"/>
      <c r="E40" s="25"/>
      <c r="F40" s="25"/>
      <c r="G40" s="25"/>
    </row>
    <row r="41" ht="24" customHeight="1">
      <c r="B41" s="3"/>
      <c r="C41" s="7"/>
      <c r="D41" s="7"/>
      <c r="E41" s="7"/>
      <c r="F41" s="7"/>
      <c r="G41" s="7"/>
    </row>
    <row r="42" ht="24" customHeight="1">
      <c r="B42" s="3"/>
      <c r="C42" s="7"/>
      <c r="D42" s="7"/>
      <c r="E42" s="7"/>
      <c r="F42" s="7"/>
      <c r="G42" s="7"/>
    </row>
    <row r="43" ht="24" customHeight="1">
      <c r="B43" s="3"/>
      <c r="C43" s="7"/>
      <c r="D43" s="7"/>
      <c r="E43" s="7"/>
      <c r="F43" s="7"/>
      <c r="G43" s="7"/>
    </row>
  </sheetData>
  <conditionalFormatting sqref="C18:C18">
    <cfRule type="expression" dxfId="7" priority="1">
      <formula>AND($C$16="Monthly",C18="")</formula>
    </cfRule>
  </conditionalFormatting>
  <conditionalFormatting sqref="C19:C19">
    <cfRule type="expression" dxfId="8" priority="2">
      <formula>AND($C$16="Annual",C19="")</formula>
    </cfRule>
  </conditionalFormatting>
  <conditionalFormatting sqref="C14:C14">
    <cfRule type="notContainsText" dxfId="9" priority="3" text="Inputs complete"/>
  </conditionalFormatting>
  <dataValidations count="1">
    <dataValidation type="whole" operator="between" sqref="C18:C19">
      <formula1>0</formula1>
      <formula2>1000000</formula2>
    </dataValidation>
  </dataValidations>
  <hyperlinks>
    <hyperlink ref="G18" r:id="rIdCitation1" tooltip="https://www.notion.com/help/what-are-notion-credits"/>
    <hyperlink ref="G20" r:id="rIdCitation2" tooltip="https://www.notion.com/help/what-are-notion-credits"/>
    <hyperlink ref="G21" r:id="rIdCitation3" tooltip="https://www.notion.com/help/what-are-notion-credits"/>
    <hyperlink ref="G31" r:id="rIdCitation4" tooltip="https://www.notion.com/help/notion-ai-faqs"/>
    <hyperlink ref="G32" r:id="rIdCitation5" tooltip="https://www.notion.com/help/notion-ai-faqs"/>
    <hyperlink ref="G33" r:id="rIdCitation6" tooltip="https://www.notion.com/help/autofill"/>
    <hyperlink ref="G34" r:id="rIdCitation7" tooltip="https://www.notion.com/help/autofill"/>
    <hyperlink ref="G35" r:id="rIdCitation8" tooltip="https://www.notion.com/help/manage-your-usage-allowance-for-notion-ai"/>
  </hyperlinks>
  <pageMargins left="0.7" right="0.7" top="0.75" bottom="0.75" header="0.3" footer="0.3"/>
</worksheet>
</file>