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6"/>
  <workbookPr defaultThemeVersion="202300"/>
  <mc:AlternateContent xmlns:mc="http://schemas.openxmlformats.org/markup-compatibility/2006">
    <mc:Choice Requires="x15">
      <x15ac:absPath xmlns:x15ac="http://schemas.microsoft.com/office/spreadsheetml/2010/11/ac" url="G:\Shared drives\Team Drive\Content Production\180. Survive on 5 Excel Functions\Blog Post Assets\Published\"/>
    </mc:Choice>
  </mc:AlternateContent>
  <xr:revisionPtr revIDLastSave="0" documentId="13_ncr:1_{2BA2FBF3-F383-4695-B6A3-77243E3F0700}" xr6:coauthVersionLast="47" xr6:coauthVersionMax="47" xr10:uidLastSave="{00000000-0000-0000-0000-000000000000}"/>
  <bookViews>
    <workbookView xWindow="-120" yWindow="-120" windowWidth="29040" windowHeight="15720" activeTab="5" xr2:uid="{4D2D68F2-0F95-402D-A8D6-C7F353E24959}"/>
  </bookViews>
  <sheets>
    <sheet name="Categories" sheetId="11" r:id="rId1"/>
    <sheet name="Function List" sheetId="1" r:id="rId2"/>
    <sheet name="Lookup" sheetId="2" r:id="rId3"/>
    <sheet name="Logical" sheetId="3" r:id="rId4"/>
    <sheet name="Statistical" sheetId="4" r:id="rId5"/>
    <sheet name="Reporting" sheetId="12" r:id="rId6"/>
    <sheet name="Formatting" sheetId="9" r:id="rId7"/>
    <sheet name="Data Cleanup" sheetId="10" r:id="rId8"/>
  </sheets>
  <definedNames>
    <definedName name="_xlnm._FilterDatabase" localSheetId="2" hidden="1">Lookup!$G$4:$L$20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19" i="12" l="1"/>
  <c r="H5" i="12" a="1"/>
  <c r="H5" i="12" s="1"/>
  <c r="S5" i="9"/>
  <c r="S6" i="9"/>
  <c r="S7" i="9"/>
  <c r="C5" i="10" a="1"/>
  <c r="C5" i="10"/>
  <c r="C6" i="10" a="1"/>
  <c r="C6" i="10"/>
  <c r="C7" i="10" a="1"/>
  <c r="C7" i="10"/>
  <c r="C8" i="10" a="1"/>
  <c r="C8" i="10"/>
  <c r="C9" i="10" a="1"/>
  <c r="C9" i="10"/>
  <c r="C10" i="10" a="1"/>
  <c r="C10" i="10"/>
  <c r="C11" i="10" a="1"/>
  <c r="C11" i="10"/>
  <c r="C12" i="10" a="1"/>
  <c r="C12" i="10"/>
  <c r="C13" i="10" a="1"/>
  <c r="C13" i="10"/>
  <c r="C14" i="10" a="1"/>
  <c r="C14" i="10"/>
  <c r="C15" i="10" a="1"/>
  <c r="C15" i="10"/>
  <c r="C16" i="10" a="1"/>
  <c r="C16" i="10"/>
  <c r="J5" i="10" a="1"/>
  <c r="J5" i="10" s="1"/>
  <c r="J6" i="10" a="1"/>
  <c r="J6" i="10" s="1"/>
  <c r="J7" i="10" a="1"/>
  <c r="J7" i="10" s="1"/>
  <c r="J8" i="10" a="1"/>
  <c r="J8" i="10" s="1"/>
  <c r="J9" i="10" a="1"/>
  <c r="J9" i="10" s="1"/>
  <c r="J10" i="10" a="1"/>
  <c r="J10" i="10" s="1"/>
  <c r="J11" i="10" a="1"/>
  <c r="J11" i="10" s="1"/>
  <c r="J12" i="10" a="1"/>
  <c r="J12" i="10" s="1"/>
  <c r="J13" i="10" a="1"/>
  <c r="J13" i="10" s="1"/>
  <c r="J14" i="10" a="1"/>
  <c r="J14" i="10" s="1"/>
  <c r="J15" i="10" a="1"/>
  <c r="J15" i="10" s="1"/>
  <c r="J16" i="10" a="1"/>
  <c r="J16" i="10" s="1"/>
  <c r="H5" i="10" a="1"/>
  <c r="H5" i="10" s="1"/>
  <c r="H6" i="10" a="1"/>
  <c r="H6" i="10" s="1"/>
  <c r="H7" i="10" a="1"/>
  <c r="H7" i="10" s="1"/>
  <c r="H8" i="10" a="1"/>
  <c r="H8" i="10" s="1"/>
  <c r="H9" i="10" a="1"/>
  <c r="H9" i="10" s="1"/>
  <c r="H10" i="10" a="1"/>
  <c r="H10" i="10" s="1"/>
  <c r="H11" i="10" a="1"/>
  <c r="H11" i="10" s="1"/>
  <c r="H12" i="10" a="1"/>
  <c r="H12" i="10" s="1"/>
  <c r="H13" i="10" a="1"/>
  <c r="H13" i="10" s="1"/>
  <c r="H14" i="10" a="1"/>
  <c r="H14" i="10" s="1"/>
  <c r="H15" i="10" a="1"/>
  <c r="H15" i="10" s="1"/>
  <c r="H16" i="10" a="1"/>
  <c r="H16" i="10" s="1"/>
  <c r="F5" i="10" a="1"/>
  <c r="F5" i="10" s="1"/>
  <c r="F6" i="10" a="1"/>
  <c r="F6" i="10" s="1"/>
  <c r="F7" i="10" a="1"/>
  <c r="F7" i="10" s="1"/>
  <c r="F8" i="10" a="1"/>
  <c r="F8" i="10" s="1"/>
  <c r="F9" i="10" a="1"/>
  <c r="F9" i="10" s="1"/>
  <c r="F10" i="10" a="1"/>
  <c r="F10" i="10" s="1"/>
  <c r="F11" i="10" a="1"/>
  <c r="F11" i="10" s="1"/>
  <c r="F12" i="10" a="1"/>
  <c r="F12" i="10" s="1"/>
  <c r="F13" i="10" a="1"/>
  <c r="F13" i="10" s="1"/>
  <c r="F14" i="10" a="1"/>
  <c r="F14" i="10" s="1"/>
  <c r="F15" i="10" a="1"/>
  <c r="F15" i="10" s="1"/>
  <c r="F16" i="10" a="1"/>
  <c r="F16" i="10" s="1"/>
  <c r="D5" i="10" a="1"/>
  <c r="D5" i="10" s="1"/>
  <c r="D6" i="10" a="1"/>
  <c r="D6" i="10" s="1"/>
  <c r="D7" i="10" a="1"/>
  <c r="D7" i="10" s="1"/>
  <c r="D8" i="10" a="1"/>
  <c r="D8" i="10" s="1"/>
  <c r="D9" i="10" a="1"/>
  <c r="D9" i="10" s="1"/>
  <c r="D10" i="10" a="1"/>
  <c r="D10" i="10" s="1"/>
  <c r="D11" i="10" a="1"/>
  <c r="D11" i="10" s="1"/>
  <c r="D12" i="10" a="1"/>
  <c r="D12" i="10" s="1"/>
  <c r="D13" i="10" a="1"/>
  <c r="D13" i="10" s="1"/>
  <c r="D14" i="10" a="1"/>
  <c r="D14" i="10" s="1"/>
  <c r="D15" i="10" a="1"/>
  <c r="D15" i="10" s="1"/>
  <c r="D16" i="10" a="1"/>
  <c r="D16" i="10" s="1"/>
  <c r="L5" i="9"/>
  <c r="L6" i="9"/>
  <c r="C5" i="9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M5" i="9"/>
  <c r="M6" i="9"/>
  <c r="N5" i="9"/>
  <c r="N6" i="9"/>
  <c r="G5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E5" i="9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D5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H5" i="9"/>
  <c r="H6" i="9"/>
  <c r="H7" i="9"/>
  <c r="H8" i="9"/>
  <c r="H9" i="9"/>
  <c r="H10" i="9"/>
  <c r="H11" i="9"/>
  <c r="H12" i="9"/>
  <c r="H13" i="9"/>
  <c r="H14" i="9"/>
  <c r="H15" i="9"/>
  <c r="H16" i="9"/>
  <c r="H17" i="9"/>
  <c r="H18" i="9"/>
  <c r="H19" i="9"/>
  <c r="H20" i="9"/>
  <c r="H21" i="9"/>
  <c r="H22" i="9"/>
  <c r="D45" i="4"/>
  <c r="D43" i="4"/>
  <c r="D37" i="4"/>
  <c r="D32" i="4"/>
  <c r="F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G5" i="4"/>
  <c r="D5" i="3" a="1"/>
  <c r="D5" i="3" s="1"/>
  <c r="D6" i="3" a="1"/>
  <c r="D6" i="3" s="1"/>
  <c r="D7" i="3" a="1"/>
  <c r="D7" i="3" s="1"/>
  <c r="D8" i="3" a="1"/>
  <c r="D8" i="3" s="1"/>
  <c r="D9" i="3" a="1"/>
  <c r="D9" i="3" s="1"/>
  <c r="D10" i="3" a="1"/>
  <c r="D10" i="3" s="1"/>
  <c r="D11" i="3" a="1"/>
  <c r="D11" i="3" s="1"/>
  <c r="D12" i="3" a="1"/>
  <c r="D12" i="3" s="1"/>
  <c r="D13" i="3" a="1"/>
  <c r="D13" i="3" s="1"/>
  <c r="D14" i="3" a="1"/>
  <c r="D14" i="3" s="1"/>
  <c r="D15" i="3" a="1"/>
  <c r="D15" i="3" s="1"/>
  <c r="D16" i="3" a="1"/>
  <c r="D16" i="3" s="1"/>
  <c r="D17" i="3" a="1"/>
  <c r="D17" i="3" s="1"/>
  <c r="D18" i="3" a="1"/>
  <c r="D18" i="3" s="1"/>
  <c r="D19" i="3" a="1"/>
  <c r="D19" i="3" s="1"/>
  <c r="D20" i="3" a="1"/>
  <c r="D20" i="3" s="1"/>
  <c r="C10" i="2" a="1"/>
  <c r="C5" i="2" a="1"/>
  <c r="C5" i="2" s="1"/>
  <c r="G20" i="4" l="1"/>
  <c r="C10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<sst xmlns="http://schemas.openxmlformats.org/spreadsheetml/2006/main" count="402" uniqueCount="248">
  <si>
    <t>FILTER</t>
  </si>
  <si>
    <t>XLOOKUP</t>
  </si>
  <si>
    <t>IF</t>
  </si>
  <si>
    <t>SUM</t>
  </si>
  <si>
    <t>AVERAGE</t>
  </si>
  <si>
    <t>MIN</t>
  </si>
  <si>
    <t>MAX</t>
  </si>
  <si>
    <t>COUNT</t>
  </si>
  <si>
    <t>SUBTOTAL</t>
  </si>
  <si>
    <t>AGGREGATE</t>
  </si>
  <si>
    <t>SUMIFS</t>
  </si>
  <si>
    <t>COUNTIFS</t>
  </si>
  <si>
    <t>MAXIFS</t>
  </si>
  <si>
    <t>MINIFS</t>
  </si>
  <si>
    <t>GROUPBY</t>
  </si>
  <si>
    <t>PIVOTBY</t>
  </si>
  <si>
    <t>Keep</t>
  </si>
  <si>
    <t>UNIQUE</t>
  </si>
  <si>
    <t>MONTH</t>
  </si>
  <si>
    <t>YEAR</t>
  </si>
  <si>
    <t>INDEX/MATCH</t>
  </si>
  <si>
    <t>ROUND</t>
  </si>
  <si>
    <t>TEXT</t>
  </si>
  <si>
    <t>LEFT</t>
  </si>
  <si>
    <t>RIGHT</t>
  </si>
  <si>
    <t>MID</t>
  </si>
  <si>
    <t>SEARCH</t>
  </si>
  <si>
    <t>FIND</t>
  </si>
  <si>
    <t>TEXTSPLIT</t>
  </si>
  <si>
    <t>Cut</t>
  </si>
  <si>
    <t>1. Lookup &amp; Logic</t>
  </si>
  <si>
    <t>3. Reporting</t>
  </si>
  <si>
    <t>4. Formatting</t>
  </si>
  <si>
    <t>5. Data Cleanup</t>
  </si>
  <si>
    <t>REGEXEXTRACT</t>
  </si>
  <si>
    <t>TEXTBEFORE</t>
  </si>
  <si>
    <t>TEXTAFTER</t>
  </si>
  <si>
    <t>IFS</t>
  </si>
  <si>
    <t>VLOOKUP</t>
  </si>
  <si>
    <t>HLOOKUP</t>
  </si>
  <si>
    <t>California</t>
  </si>
  <si>
    <t>Seal Beach</t>
  </si>
  <si>
    <t>Masha</t>
  </si>
  <si>
    <t>Surf Bliss</t>
  </si>
  <si>
    <t>Newport Beach</t>
  </si>
  <si>
    <t>Inger</t>
  </si>
  <si>
    <t>Sunset Surf Shop</t>
  </si>
  <si>
    <t>Rem</t>
  </si>
  <si>
    <t>Seaside Surf</t>
  </si>
  <si>
    <t>Justine</t>
  </si>
  <si>
    <t>Malibu</t>
  </si>
  <si>
    <t>Ambros</t>
  </si>
  <si>
    <t>Seashore Surf Shop</t>
  </si>
  <si>
    <t>Florida</t>
  </si>
  <si>
    <t>Sebastian Inlet</t>
  </si>
  <si>
    <t>Edgardo</t>
  </si>
  <si>
    <t>Shore Things</t>
  </si>
  <si>
    <t>Cocoa Beach</t>
  </si>
  <si>
    <t>Christos</t>
  </si>
  <si>
    <t>Surf Seekers</t>
  </si>
  <si>
    <t>Coronado</t>
  </si>
  <si>
    <t>Tallie</t>
  </si>
  <si>
    <t>Riptide Surf Shop</t>
  </si>
  <si>
    <t>Oregon</t>
  </si>
  <si>
    <t>Portland</t>
  </si>
  <si>
    <t>Jeff</t>
  </si>
  <si>
    <t>Wave Explorer</t>
  </si>
  <si>
    <t>Jacksonville Beach</t>
  </si>
  <si>
    <t>Dwain</t>
  </si>
  <si>
    <t>Wavefront Surf</t>
  </si>
  <si>
    <t>Fort Pierce</t>
  </si>
  <si>
    <t>Kikelia</t>
  </si>
  <si>
    <t>Murdock</t>
  </si>
  <si>
    <t>Phone</t>
  </si>
  <si>
    <t>Contact</t>
  </si>
  <si>
    <t>Ketty</t>
  </si>
  <si>
    <t>Pensacola Beach</t>
  </si>
  <si>
    <t>Sayer</t>
  </si>
  <si>
    <t>Wave Journey</t>
  </si>
  <si>
    <t>New Smyrna Beach</t>
  </si>
  <si>
    <t>Niki</t>
  </si>
  <si>
    <t>Shore Seeker</t>
  </si>
  <si>
    <t>Oceanside</t>
  </si>
  <si>
    <t>Shurlocke</t>
  </si>
  <si>
    <t>Wave Baron</t>
  </si>
  <si>
    <t>State</t>
  </si>
  <si>
    <t>City</t>
  </si>
  <si>
    <t>Phone Number</t>
  </si>
  <si>
    <t>Contact Name</t>
  </si>
  <si>
    <t>Date</t>
  </si>
  <si>
    <t>Customer Name</t>
  </si>
  <si>
    <t>Lookup Function</t>
  </si>
  <si>
    <t>Honorable Mentions</t>
  </si>
  <si>
    <t>COPILOT</t>
  </si>
  <si>
    <t>PY (Python)</t>
  </si>
  <si>
    <t>Function List</t>
  </si>
  <si>
    <t>Min Sales</t>
  </si>
  <si>
    <t>Max Sales</t>
  </si>
  <si>
    <t>Logical Function</t>
  </si>
  <si>
    <t>Sales Person</t>
  </si>
  <si>
    <t>Sales Amount</t>
  </si>
  <si>
    <t>Bonus</t>
  </si>
  <si>
    <t>Bonus Table</t>
  </si>
  <si>
    <t>Item ID</t>
  </si>
  <si>
    <t>Product Name</t>
  </si>
  <si>
    <t>Category</t>
  </si>
  <si>
    <t>Qty In Stock</t>
  </si>
  <si>
    <t>Unit Cost</t>
  </si>
  <si>
    <t>Total Value</t>
  </si>
  <si>
    <t>ITM-001</t>
  </si>
  <si>
    <t>Shortboard 6'2"</t>
  </si>
  <si>
    <t>Boards</t>
  </si>
  <si>
    <t>ITM-002</t>
  </si>
  <si>
    <t>Quad Fin Set</t>
  </si>
  <si>
    <t>Accessories</t>
  </si>
  <si>
    <t>ITM-003</t>
  </si>
  <si>
    <t>Longboard 9'0"</t>
  </si>
  <si>
    <t>ITM-004</t>
  </si>
  <si>
    <t>Roof Rack Pads</t>
  </si>
  <si>
    <t>Gear</t>
  </si>
  <si>
    <t>ITM-005</t>
  </si>
  <si>
    <t>Surf Leash 7'</t>
  </si>
  <si>
    <t>ITM-006</t>
  </si>
  <si>
    <t>Full Wetsuit 3/2mm</t>
  </si>
  <si>
    <t>Wetsuits</t>
  </si>
  <si>
    <t>ITM-007</t>
  </si>
  <si>
    <t>Rashguard UV Top</t>
  </si>
  <si>
    <t>Apparel</t>
  </si>
  <si>
    <t>ITM-008</t>
  </si>
  <si>
    <t>Traction Pad</t>
  </si>
  <si>
    <t>ITM-009</t>
  </si>
  <si>
    <t>Board Bag 6'6"</t>
  </si>
  <si>
    <t>ITM-010</t>
  </si>
  <si>
    <t>Spring Suit 2mm</t>
  </si>
  <si>
    <t>ITM-011</t>
  </si>
  <si>
    <t>Surf Wax Warm</t>
  </si>
  <si>
    <t>ITM-012</t>
  </si>
  <si>
    <t>Wetsuit Hanger</t>
  </si>
  <si>
    <t>ITM-013</t>
  </si>
  <si>
    <t>Foam Softboard 8'</t>
  </si>
  <si>
    <t>ITM-014</t>
  </si>
  <si>
    <t>Changing Poncho</t>
  </si>
  <si>
    <t>ITM-015</t>
  </si>
  <si>
    <t>Wax Comb &amp; Scraper</t>
  </si>
  <si>
    <t>2. Statistical</t>
  </si>
  <si>
    <t>Statisical Function</t>
  </si>
  <si>
    <t>Total</t>
  </si>
  <si>
    <t>Accessories Total</t>
  </si>
  <si>
    <t>Apparel Total</t>
  </si>
  <si>
    <t>Boards Total</t>
  </si>
  <si>
    <t>Grand Total</t>
  </si>
  <si>
    <t>Qty</t>
  </si>
  <si>
    <t>COUNTA</t>
  </si>
  <si>
    <t>PRODUCT</t>
  </si>
  <si>
    <t>STDEV</t>
  </si>
  <si>
    <t>MEDIAN</t>
  </si>
  <si>
    <t>MODE</t>
  </si>
  <si>
    <t>PERCENTILE</t>
  </si>
  <si>
    <t>LARGE</t>
  </si>
  <si>
    <t>SMALL</t>
  </si>
  <si>
    <t>AVERAGEIFS</t>
  </si>
  <si>
    <t>SORT</t>
  </si>
  <si>
    <t>TRIM</t>
  </si>
  <si>
    <t>CLEAN</t>
  </si>
  <si>
    <t>Formatting</t>
  </si>
  <si>
    <t>Month</t>
  </si>
  <si>
    <t>Weekday</t>
  </si>
  <si>
    <t>Year</t>
  </si>
  <si>
    <t>m</t>
  </si>
  <si>
    <t>mmm</t>
  </si>
  <si>
    <t>mmmm</t>
  </si>
  <si>
    <t>Mo. Name</t>
  </si>
  <si>
    <t>Full Mo. Name</t>
  </si>
  <si>
    <t>Day of Mo.</t>
  </si>
  <si>
    <t>ddd</t>
  </si>
  <si>
    <t>d</t>
  </si>
  <si>
    <t>yyyy</t>
  </si>
  <si>
    <t>Number</t>
  </si>
  <si>
    <t>Round</t>
  </si>
  <si>
    <t>Thousands</t>
  </si>
  <si>
    <t>Millions</t>
  </si>
  <si>
    <t>$0.0,"M"</t>
  </si>
  <si>
    <t>$0.0,"K"</t>
  </si>
  <si>
    <t>Data Cleanup</t>
  </si>
  <si>
    <t>Full Name</t>
  </si>
  <si>
    <t>Email Address</t>
  </si>
  <si>
    <t>Alice Morgan</t>
  </si>
  <si>
    <t>alice.morgan@acmecorp.com</t>
  </si>
  <si>
    <t>Bob Chen</t>
  </si>
  <si>
    <t>b.chen@blueridge.co</t>
  </si>
  <si>
    <t>Carol Davis</t>
  </si>
  <si>
    <t>carol_davis@summit-llc.com</t>
  </si>
  <si>
    <t>David Kim</t>
  </si>
  <si>
    <t>d.kim@clearwaterinc.com</t>
  </si>
  <si>
    <t>Elena Ruiz</t>
  </si>
  <si>
    <t>elena.ruiz@acmecorp.com</t>
  </si>
  <si>
    <t>Frank Patel</t>
  </si>
  <si>
    <t>f.patel123@blueridge.co</t>
  </si>
  <si>
    <t>Grace Nguyen</t>
  </si>
  <si>
    <t>grace.n@summit-llc.com</t>
  </si>
  <si>
    <t>Henry Okafor</t>
  </si>
  <si>
    <t>h.okafor@clearwaterinc.com</t>
  </si>
  <si>
    <t>Isabelle Tremblay</t>
  </si>
  <si>
    <t>itremblay@acmecorp.com</t>
  </si>
  <si>
    <t>James O'Brien</t>
  </si>
  <si>
    <t>james.obrien@blueridge.co</t>
  </si>
  <si>
    <t>Karen Johansson</t>
  </si>
  <si>
    <t>k.johansson@summit-llc.com</t>
  </si>
  <si>
    <t>Luis Fernandez</t>
  </si>
  <si>
    <t>luis.fernandez@clearwaterinc.com</t>
  </si>
  <si>
    <t>Product (Ending with Space)</t>
  </si>
  <si>
    <t xml:space="preserve">Shortboard 6'2" </t>
  </si>
  <si>
    <t xml:space="preserve">Longboard 9'0" </t>
  </si>
  <si>
    <t xml:space="preserve">Surf Leash 7' </t>
  </si>
  <si>
    <t xml:space="preserve">Board Bag 6'6" </t>
  </si>
  <si>
    <t>Deliver to Springfield, IL 62704 - Rush Order</t>
  </si>
  <si>
    <t>Billing Dept, Beverly Hills, CA 90210</t>
  </si>
  <si>
    <t>Contact: Boston, MA 02134 (confirmed delivery)</t>
  </si>
  <si>
    <t>Ref #AB-99: Tulsa, OK 74101 - priority</t>
  </si>
  <si>
    <t>Ship ASAP — Miami, FL 33101 attn: warehouse</t>
  </si>
  <si>
    <t>Note: Portland, Oregon. Zip: 97201; see invoice</t>
  </si>
  <si>
    <t>Shipping Instructions</t>
  </si>
  <si>
    <t>Warehouse pickup — Denver, CO 80202 (Gate B)</t>
  </si>
  <si>
    <t>Attn: Finance, Nashville, TN 37201 re: inv #4412</t>
  </si>
  <si>
    <t>Forward to Seattle, WA 98101 c/o main office</t>
  </si>
  <si>
    <t>Urgent: Reroute to Austin, TX 73301 by Friday</t>
  </si>
  <si>
    <t>Confirm addr: Chicago, IL 60601 - suite 400</t>
  </si>
  <si>
    <t>Returns Dept, Savannah, GA 31401 (no PO box)</t>
  </si>
  <si>
    <t>Company</t>
  </si>
  <si>
    <t>(?&lt;=@)[a-zA-Z0-9-]+</t>
  </si>
  <si>
    <t>^[^ ]+</t>
  </si>
  <si>
    <t>(?&lt;= ).*</t>
  </si>
  <si>
    <t>Product (Trimmed)</t>
  </si>
  <si>
    <t>Zip Code</t>
  </si>
  <si>
    <t>\b\d{5}\b</t>
  </si>
  <si>
    <t>^.*(?= )</t>
  </si>
  <si>
    <t>First Name</t>
  </si>
  <si>
    <t>Last Name</t>
  </si>
  <si>
    <t>Function Categories</t>
  </si>
  <si>
    <t>Functions that can perform common data analysis tasks.</t>
  </si>
  <si>
    <t>Criteria:</t>
  </si>
  <si>
    <t>Sales</t>
  </si>
  <si>
    <t>Formatted</t>
  </si>
  <si>
    <t>$0.0,""M""</t>
  </si>
  <si>
    <t>Reporting Function</t>
  </si>
  <si>
    <t>Store</t>
  </si>
  <si>
    <t>Beach</t>
  </si>
  <si>
    <t>Pier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</si>
</sst>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[&lt;=9999999]###\-####;\(###\)\ ###\-####"/>
    <numFmt numFmtId="165" formatCode="_(&quot;$&quot;* #,##0_);_(&quot;$&quot;* \(#,##0\);_(&quot;$&quot;* &quot;-&quot;??_);_(@_)"/>
    <numFmt numFmtId="166" formatCode="&quot;$&quot;#,##0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1"/>
      <color theme="0" tint="-0.34998626667073579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-0.49998474074526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theme="9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6">
    <xf numFmtId="0" fontId="0" fillId="0" borderId="0" xfId="0"/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 applyAlignment="1">
      <alignment horizontal="left" indent="1"/>
    </xf>
    <xf numFmtId="164" fontId="0" fillId="0" borderId="0" xfId="0" applyNumberFormat="1"/>
    <xf numFmtId="14" fontId="0" fillId="0" borderId="0" xfId="0" applyNumberFormat="1"/>
    <xf numFmtId="164" fontId="0" fillId="3" borderId="0" xfId="0" applyNumberFormat="1" applyFill="1"/>
    <xf numFmtId="0" fontId="0" fillId="3" borderId="0" xfId="0" applyFill="1"/>
    <xf numFmtId="0" fontId="1" fillId="3" borderId="0" xfId="0" applyFont="1" applyFill="1"/>
    <xf numFmtId="0" fontId="1" fillId="4" borderId="0" xfId="0" applyFont="1" applyFill="1"/>
    <xf numFmtId="0" fontId="4" fillId="0" borderId="0" xfId="0" applyFont="1"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2" borderId="1" xfId="0" applyFill="1" applyBorder="1"/>
    <xf numFmtId="0" fontId="2" fillId="2" borderId="1" xfId="0" applyFont="1" applyFill="1" applyBorder="1"/>
    <xf numFmtId="0" fontId="5" fillId="2" borderId="0" xfId="0" applyFont="1" applyFill="1"/>
    <xf numFmtId="0" fontId="5" fillId="2" borderId="0" xfId="0" applyFont="1" applyFill="1" applyAlignment="1">
      <alignment horizontal="center"/>
    </xf>
    <xf numFmtId="44" fontId="0" fillId="0" borderId="0" xfId="1" applyFont="1"/>
    <xf numFmtId="166" fontId="0" fillId="0" borderId="0" xfId="1" applyNumberFormat="1" applyFont="1"/>
    <xf numFmtId="0" fontId="1" fillId="0" borderId="0" xfId="0" applyFont="1"/>
    <xf numFmtId="165" fontId="0" fillId="0" borderId="0" xfId="1" applyNumberFormat="1" applyFont="1" applyFill="1" applyBorder="1"/>
    <xf numFmtId="44" fontId="0" fillId="0" borderId="0" xfId="0" applyNumberFormat="1"/>
    <xf numFmtId="0" fontId="1" fillId="0" borderId="2" xfId="0" applyFont="1" applyBorder="1"/>
    <xf numFmtId="0" fontId="1" fillId="0" borderId="3" xfId="0" applyFont="1" applyBorder="1"/>
    <xf numFmtId="0" fontId="1" fillId="5" borderId="4" xfId="0" applyFont="1" applyFill="1" applyBorder="1"/>
    <xf numFmtId="0" fontId="1" fillId="5" borderId="2" xfId="0" applyFont="1" applyFill="1" applyBorder="1"/>
    <xf numFmtId="0" fontId="0" fillId="6" borderId="0" xfId="0" applyFill="1"/>
    <xf numFmtId="0" fontId="6" fillId="0" borderId="0" xfId="0" applyFont="1">
      <extLst>
        <ext xmlns:xfpb="http://schemas.microsoft.com/office/spreadsheetml/2022/featurepropertybag" uri="{C7286773-470A-42A8-94C5-96B5CB345126}">
          <xfpb:xfComplement i="0"/>
        </ext>
      </extLst>
    </xf>
    <xf numFmtId="165" fontId="0" fillId="0" borderId="0" xfId="1" applyNumberFormat="1" applyFont="1"/>
  </cellXfs>
  <cellStyles count="2">
    <cellStyle name="Currency" xfId="1" builtinId="4"/>
    <cellStyle name="Normal" xfId="0" builtinId="0"/>
  </cellStyles>
  <dxfs count="32"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79998168889431442"/>
      </font>
      <fill>
        <patternFill>
          <bgColor theme="6" tint="0.79998168889431442"/>
        </patternFill>
      </fill>
    </dxf>
    <dxf>
      <font>
        <color theme="0" tint="-0.499984740745262"/>
      </font>
    </dxf>
    <dxf>
      <font>
        <b/>
        <i val="0"/>
        <color theme="6"/>
      </font>
      <fill>
        <patternFill>
          <bgColor theme="6" tint="0.79998168889431442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5" formatCode="_(&quot;$&quot;* #,##0_);_(&quot;$&quot;* \(#,##0\);_(&quot;$&quot;* &quot;-&quot;??_);_(@_)"/>
    </dxf>
    <dxf>
      <numFmt numFmtId="0" formatCode="General"/>
    </dxf>
    <dxf>
      <numFmt numFmtId="0" formatCode="General"/>
    </dxf>
    <dxf>
      <numFmt numFmtId="0" formatCode="General"/>
    </dxf>
    <dxf>
      <numFmt numFmtId="19" formatCode="m/d/yyyy"/>
    </dxf>
    <dxf>
      <numFmt numFmtId="19" formatCode="m/d/yyyy"/>
    </dxf>
    <dxf>
      <numFmt numFmtId="19" formatCode="m/d/yyyy"/>
    </dxf>
    <dxf>
      <numFmt numFmtId="19" formatCode="m/d/yyyy"/>
    </dxf>
    <dxf>
      <numFmt numFmtId="19" formatCode="m/d/yyyy"/>
    </dxf>
    <dxf>
      <numFmt numFmtId="19" formatCode="m/d/yyyy"/>
    </dxf>
    <dxf>
      <numFmt numFmtId="19" formatCode="m/d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165" formatCode="_(&quot;$&quot;* #,##0_);_(&quot;$&quot;* \(#,##0\);_(&quot;$&quot;* &quot;-&quot;??_);_(@_)"/>
    </dxf>
    <dxf>
      <numFmt numFmtId="165" formatCode="_(&quot;$&quot;* #,##0_);_(&quot;$&quot;* \(#,##0\);_(&quot;$&quot;* &quot;-&quot;??_);_(@_)"/>
    </dxf>
    <dxf>
      <numFmt numFmtId="165" formatCode="_(&quot;$&quot;* #,##0_);_(&quot;$&quot;* \(#,##0\);_(&quot;$&quot;* &quot;-&quot;??_);_(@_)"/>
    </dxf>
    <dxf>
      <numFmt numFmtId="165" formatCode="_(&quot;$&quot;* #,##0_);_(&quot;$&quot;* \(#,##0\);_(&quot;$&quot;* &quot;-&quot;??_);_(@_)"/>
    </dxf>
    <dxf>
      <numFmt numFmtId="165" formatCode="_(&quot;$&quot;* #,##0_);_(&quot;$&quot;* \(#,##0\);_(&quot;$&quot;* &quot;-&quot;??_);_(@_)"/>
    </dxf>
    <dxf>
      <numFmt numFmtId="165" formatCode="_(&quot;$&quot;* #,##0_);_(&quot;$&quot;* \(#,##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9498</xdr:colOff>
      <xdr:row>9</xdr:row>
      <xdr:rowOff>0</xdr:rowOff>
    </xdr:from>
    <xdr:to>
      <xdr:col>21</xdr:col>
      <xdr:colOff>304800</xdr:colOff>
      <xdr:row>16</xdr:row>
      <xdr:rowOff>114300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C2DE19A3-DFF0-559B-9FE6-8E7DADCF54DD}"/>
            </a:ext>
          </a:extLst>
        </xdr:cNvPr>
        <xdr:cNvSpPr/>
      </xdr:nvSpPr>
      <xdr:spPr>
        <a:xfrm>
          <a:off x="10858473" y="1838325"/>
          <a:ext cx="3943377" cy="1447800"/>
        </a:xfrm>
        <a:prstGeom prst="roundRect">
          <a:avLst>
            <a:gd name="adj" fmla="val 9017"/>
          </a:avLst>
        </a:prstGeom>
        <a:solidFill>
          <a:schemeClr val="bg1"/>
        </a:solidFill>
        <a:ln w="9525">
          <a:solidFill>
            <a:schemeClr val="accent4">
              <a:lumMod val="60000"/>
              <a:lumOff val="40000"/>
            </a:schemeClr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18</xdr:col>
      <xdr:colOff>58709</xdr:colOff>
      <xdr:row>10</xdr:row>
      <xdr:rowOff>28575</xdr:rowOff>
    </xdr:from>
    <xdr:to>
      <xdr:col>18</xdr:col>
      <xdr:colOff>714088</xdr:colOff>
      <xdr:row>13</xdr:row>
      <xdr:rowOff>19051</xdr:rowOff>
    </xdr:to>
    <xdr:pic>
      <xdr:nvPicPr>
        <xdr:cNvPr id="4" name="Picture 3" descr="A blue circle with a paddle&#10;&#10;Description automatically generated">
          <a:extLst>
            <a:ext uri="{FF2B5EF4-FFF2-40B4-BE49-F238E27FC236}">
              <a16:creationId xmlns:a16="http://schemas.microsoft.com/office/drawing/2014/main" id="{3184D86E-A559-7499-829A-BF2ADE7C3E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98359" y="2057400"/>
          <a:ext cx="655379" cy="561976"/>
        </a:xfrm>
        <a:prstGeom prst="rect">
          <a:avLst/>
        </a:prstGeom>
      </xdr:spPr>
    </xdr:pic>
    <xdr:clientData/>
  </xdr:twoCellAnchor>
  <xdr:twoCellAnchor>
    <xdr:from>
      <xdr:col>19</xdr:col>
      <xdr:colOff>524271</xdr:colOff>
      <xdr:row>10</xdr:row>
      <xdr:rowOff>52423</xdr:rowOff>
    </xdr:from>
    <xdr:to>
      <xdr:col>20</xdr:col>
      <xdr:colOff>525617</xdr:colOff>
      <xdr:row>13</xdr:row>
      <xdr:rowOff>4798</xdr:rowOff>
    </xdr:to>
    <xdr:pic>
      <xdr:nvPicPr>
        <xdr:cNvPr id="5" name="Picture 4" descr="A blue and white tank top&#10;&#10;Description automatically generated">
          <a:extLst>
            <a:ext uri="{FF2B5EF4-FFF2-40B4-BE49-F238E27FC236}">
              <a16:creationId xmlns:a16="http://schemas.microsoft.com/office/drawing/2014/main" id="{31D8BFB3-D1B2-FD75-B1DB-6D3986B147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02121" y="2081248"/>
          <a:ext cx="610946" cy="523875"/>
        </a:xfrm>
        <a:prstGeom prst="rect">
          <a:avLst/>
        </a:prstGeom>
      </xdr:spPr>
    </xdr:pic>
    <xdr:clientData/>
  </xdr:twoCellAnchor>
  <xdr:twoCellAnchor>
    <xdr:from>
      <xdr:col>16</xdr:col>
      <xdr:colOff>485748</xdr:colOff>
      <xdr:row>10</xdr:row>
      <xdr:rowOff>29773</xdr:rowOff>
    </xdr:from>
    <xdr:to>
      <xdr:col>17</xdr:col>
      <xdr:colOff>356726</xdr:colOff>
      <xdr:row>12</xdr:row>
      <xdr:rowOff>183373</xdr:rowOff>
    </xdr:to>
    <xdr:pic>
      <xdr:nvPicPr>
        <xdr:cNvPr id="6" name="Picture 5" descr="A blue and green surfboard&#10;&#10;Description automatically generated">
          <a:extLst>
            <a:ext uri="{FF2B5EF4-FFF2-40B4-BE49-F238E27FC236}">
              <a16:creationId xmlns:a16="http://schemas.microsoft.com/office/drawing/2014/main" id="{BECF685B-B189-5F2B-8209-4DEA36646B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34723" y="2058598"/>
          <a:ext cx="623453" cy="534600"/>
        </a:xfrm>
        <a:prstGeom prst="rect">
          <a:avLst/>
        </a:prstGeom>
      </xdr:spPr>
    </xdr:pic>
    <xdr:clientData/>
  </xdr:twoCellAnchor>
  <xdr:twoCellAnchor>
    <xdr:from>
      <xdr:col>16</xdr:col>
      <xdr:colOff>287201</xdr:colOff>
      <xdr:row>12</xdr:row>
      <xdr:rowOff>176249</xdr:rowOff>
    </xdr:from>
    <xdr:to>
      <xdr:col>17</xdr:col>
      <xdr:colOff>567780</xdr:colOff>
      <xdr:row>14</xdr:row>
      <xdr:rowOff>90524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23AB22A4-04D4-1BA9-B13B-481D414E91BE}"/>
            </a:ext>
          </a:extLst>
        </xdr:cNvPr>
        <xdr:cNvSpPr txBox="1"/>
      </xdr:nvSpPr>
      <xdr:spPr>
        <a:xfrm>
          <a:off x="11136176" y="2586074"/>
          <a:ext cx="1033054" cy="295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0">
              <a:latin typeface="Abadi" panose="020B0604020104020204" pitchFamily="34" charset="0"/>
            </a:rPr>
            <a:t>Boards</a:t>
          </a:r>
        </a:p>
      </xdr:txBody>
    </xdr:sp>
    <xdr:clientData/>
  </xdr:twoCellAnchor>
  <xdr:twoCellAnchor>
    <xdr:from>
      <xdr:col>17</xdr:col>
      <xdr:colOff>545563</xdr:colOff>
      <xdr:row>12</xdr:row>
      <xdr:rowOff>176249</xdr:rowOff>
    </xdr:from>
    <xdr:to>
      <xdr:col>19</xdr:col>
      <xdr:colOff>213244</xdr:colOff>
      <xdr:row>14</xdr:row>
      <xdr:rowOff>90524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E86EB82C-6EE5-ED48-0447-9569E9ABA1C1}"/>
            </a:ext>
          </a:extLst>
        </xdr:cNvPr>
        <xdr:cNvSpPr txBox="1"/>
      </xdr:nvSpPr>
      <xdr:spPr>
        <a:xfrm>
          <a:off x="12147013" y="2586074"/>
          <a:ext cx="1344081" cy="295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0">
              <a:latin typeface="Abadi" panose="020B0604020104020204" pitchFamily="34" charset="0"/>
            </a:rPr>
            <a:t>Accessories</a:t>
          </a:r>
        </a:p>
      </xdr:txBody>
    </xdr:sp>
    <xdr:clientData/>
  </xdr:twoCellAnchor>
  <xdr:twoCellAnchor>
    <xdr:from>
      <xdr:col>19</xdr:col>
      <xdr:colOff>291000</xdr:colOff>
      <xdr:row>12</xdr:row>
      <xdr:rowOff>176249</xdr:rowOff>
    </xdr:from>
    <xdr:to>
      <xdr:col>21</xdr:col>
      <xdr:colOff>104854</xdr:colOff>
      <xdr:row>14</xdr:row>
      <xdr:rowOff>90524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4557B2C6-6F22-D9C7-4191-8D2419887B57}"/>
            </a:ext>
          </a:extLst>
        </xdr:cNvPr>
        <xdr:cNvSpPr txBox="1"/>
      </xdr:nvSpPr>
      <xdr:spPr>
        <a:xfrm>
          <a:off x="13568850" y="2586074"/>
          <a:ext cx="1033054" cy="295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0">
              <a:latin typeface="Abadi" panose="020B0604020104020204" pitchFamily="34" charset="0"/>
            </a:rPr>
            <a:t>Apparel</a:t>
          </a:r>
        </a:p>
      </xdr:txBody>
    </xdr:sp>
    <xdr:clientData/>
  </xdr:twoCellAnchor>
  <xdr:twoCellAnchor>
    <xdr:from>
      <xdr:col>16</xdr:col>
      <xdr:colOff>238124</xdr:colOff>
      <xdr:row>13</xdr:row>
      <xdr:rowOff>176249</xdr:rowOff>
    </xdr:from>
    <xdr:to>
      <xdr:col>17</xdr:col>
      <xdr:colOff>628650</xdr:colOff>
      <xdr:row>15</xdr:row>
      <xdr:rowOff>133350</xdr:rowOff>
    </xdr:to>
    <xdr:sp macro="" textlink="$S$5">
      <xdr:nvSpPr>
        <xdr:cNvPr id="10" name="TextBox 9">
          <a:extLst>
            <a:ext uri="{FF2B5EF4-FFF2-40B4-BE49-F238E27FC236}">
              <a16:creationId xmlns:a16="http://schemas.microsoft.com/office/drawing/2014/main" id="{97701854-DDFA-889A-1C9D-16BFFD7E461F}"/>
            </a:ext>
          </a:extLst>
        </xdr:cNvPr>
        <xdr:cNvSpPr txBox="1"/>
      </xdr:nvSpPr>
      <xdr:spPr>
        <a:xfrm>
          <a:off x="11087099" y="2776574"/>
          <a:ext cx="1143001" cy="3381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ctr"/>
          <a:fld id="{472F29EA-3896-4067-AA8F-6449846E4352}" type="TxLink">
            <a:rPr lang="en-US" sz="2000" b="1" i="0" u="none" strike="noStrike">
              <a:solidFill>
                <a:schemeClr val="accent4">
                  <a:lumMod val="75000"/>
                </a:schemeClr>
              </a:solidFill>
              <a:latin typeface="Abadi" panose="020B0604020104020204" pitchFamily="34" charset="0"/>
              <a:ea typeface="+mn-ea"/>
              <a:cs typeface="+mn-cs"/>
            </a:rPr>
            <a:pPr marL="0" indent="0" algn="ctr"/>
            <a:t>$1.3M</a:t>
          </a:fld>
          <a:endParaRPr lang="en-US" sz="3200" b="1">
            <a:solidFill>
              <a:schemeClr val="accent4">
                <a:lumMod val="75000"/>
              </a:schemeClr>
            </a:solidFill>
            <a:latin typeface="Abadi" panose="020B0604020104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619124</xdr:colOff>
      <xdr:row>13</xdr:row>
      <xdr:rowOff>176249</xdr:rowOff>
    </xdr:from>
    <xdr:to>
      <xdr:col>19</xdr:col>
      <xdr:colOff>85725</xdr:colOff>
      <xdr:row>15</xdr:row>
      <xdr:rowOff>133350</xdr:rowOff>
    </xdr:to>
    <xdr:sp macro="" textlink="$S$6">
      <xdr:nvSpPr>
        <xdr:cNvPr id="13" name="TextBox 12">
          <a:extLst>
            <a:ext uri="{FF2B5EF4-FFF2-40B4-BE49-F238E27FC236}">
              <a16:creationId xmlns:a16="http://schemas.microsoft.com/office/drawing/2014/main" id="{45193161-787B-94C3-5154-CC27546480AC}"/>
            </a:ext>
          </a:extLst>
        </xdr:cNvPr>
        <xdr:cNvSpPr txBox="1"/>
      </xdr:nvSpPr>
      <xdr:spPr>
        <a:xfrm>
          <a:off x="12220574" y="2776574"/>
          <a:ext cx="1143001" cy="3381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ctr"/>
          <a:fld id="{447636BE-76D0-46E2-9A48-8B5B0BDA0CCA}" type="TxLink">
            <a:rPr lang="en-US" sz="2000" b="1" i="0" u="none" strike="noStrike">
              <a:solidFill>
                <a:schemeClr val="accent4">
                  <a:lumMod val="75000"/>
                </a:schemeClr>
              </a:solidFill>
              <a:latin typeface="Abadi" panose="020B0604020104020204" pitchFamily="34" charset="0"/>
              <a:ea typeface="+mn-ea"/>
              <a:cs typeface="+mn-cs"/>
            </a:rPr>
            <a:pPr marL="0" indent="0" algn="ctr"/>
            <a:t>$4.8M</a:t>
          </a:fld>
          <a:endParaRPr lang="en-US" sz="2000" b="1" i="0" u="none" strike="noStrike">
            <a:solidFill>
              <a:schemeClr val="accent4">
                <a:lumMod val="75000"/>
              </a:schemeClr>
            </a:solidFill>
            <a:latin typeface="Abadi" panose="020B0604020104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241300</xdr:colOff>
      <xdr:row>14</xdr:row>
      <xdr:rowOff>6350</xdr:rowOff>
    </xdr:from>
    <xdr:to>
      <xdr:col>21</xdr:col>
      <xdr:colOff>215900</xdr:colOff>
      <xdr:row>15</xdr:row>
      <xdr:rowOff>101600</xdr:rowOff>
    </xdr:to>
    <xdr:sp macro="" textlink="$S$7">
      <xdr:nvSpPr>
        <xdr:cNvPr id="14" name="TextBox 13">
          <a:extLst>
            <a:ext uri="{FF2B5EF4-FFF2-40B4-BE49-F238E27FC236}">
              <a16:creationId xmlns:a16="http://schemas.microsoft.com/office/drawing/2014/main" id="{06F2C595-B54E-B485-9968-B52EEB83D3DA}"/>
            </a:ext>
          </a:extLst>
        </xdr:cNvPr>
        <xdr:cNvSpPr txBox="1"/>
      </xdr:nvSpPr>
      <xdr:spPr>
        <a:xfrm>
          <a:off x="14058900" y="2711450"/>
          <a:ext cx="1193800" cy="279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ctr"/>
          <a:fld id="{960C84E2-3426-41B9-AE46-D90F04FC359B}" type="TxLink">
            <a:rPr lang="en-US" sz="2000" b="1" i="0" u="none" strike="noStrike">
              <a:solidFill>
                <a:schemeClr val="accent4">
                  <a:lumMod val="75000"/>
                </a:schemeClr>
              </a:solidFill>
              <a:latin typeface="Abadi" panose="020B0604020104020204" pitchFamily="34" charset="0"/>
              <a:ea typeface="+mn-ea"/>
              <a:cs typeface="+mn-cs"/>
            </a:rPr>
            <a:pPr marL="0" indent="0" algn="ctr"/>
            <a:t>$4.9M</a:t>
          </a:fld>
          <a:endParaRPr lang="en-US" sz="2000" b="1" i="0" u="none" strike="noStrike">
            <a:solidFill>
              <a:schemeClr val="accent4">
                <a:lumMod val="75000"/>
              </a:schemeClr>
            </a:solidFill>
            <a:latin typeface="Abadi" panose="020B0604020104020204" pitchFamily="34" charset="0"/>
            <a:ea typeface="+mn-ea"/>
            <a:cs typeface="+mn-cs"/>
          </a:endParaRPr>
        </a:p>
      </xdr:txBody>
    </xdr: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26D8445-750B-444B-8F1B-9C7E39FC82DB}" name="tblBonus" displayName="tblBonus" ref="H4:J8" totalsRowShown="0" dataDxfId="31" dataCellStyle="Currency">
  <autoFilter ref="H4:J8" xr:uid="{026D8445-750B-444B-8F1B-9C7E39FC82DB}"/>
  <tableColumns count="3">
    <tableColumn id="1" xr3:uid="{DC0A6F5C-4AE5-4F22-9777-79299787A318}" name="Min Sales" dataDxfId="30" dataCellStyle="Currency"/>
    <tableColumn id="2" xr3:uid="{F5C1B35C-20D7-4256-95FC-D7D3D368C839}" name="Max Sales" dataDxfId="29" dataCellStyle="Currency"/>
    <tableColumn id="3" xr3:uid="{475EF506-B033-41C0-AEF9-D0C760F0AC5D}" name="Bonus" dataDxfId="28" dataCellStyle="Currency"/>
  </tableColumns>
  <tableStyleInfo name="TableStyleLight1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AAF82E4-E061-464E-B1F0-6F68CF7DDA31}" name="tblSalesBonus" displayName="tblSalesBonus" ref="B4:D20" totalsRowShown="0">
  <autoFilter ref="B4:D20" xr:uid="{4AAF82E4-E061-464E-B1F0-6F68CF7DDA31}"/>
  <tableColumns count="3">
    <tableColumn id="1" xr3:uid="{AE6C5565-43E9-4866-A5E2-A28C13D2F084}" name="Sales Person"/>
    <tableColumn id="2" xr3:uid="{94111B4C-DF75-4C8C-9C40-B7FECC4F9676}" name="Sales Amount" dataDxfId="27" dataCellStyle="Currency"/>
    <tableColumn id="3" xr3:uid="{D8C1C03D-A705-4024-91A2-6E0B3B4CCEF5}" name="Bonus" dataDxfId="26" dataCellStyle="Currency">
      <calculatedColumnFormula array="1">_xlfn._xlws.FILTER($J$5:$J$8,(C5&gt;=$H$5:$H$8)*(C5&lt;=$I$5:$I$8))</calculatedColumnFormula>
    </tableColumn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8FB8193-3193-4664-9860-619F6700A8E8}" name="Table4" displayName="Table4" ref="B4:G20" totalsRowCount="1">
  <autoFilter ref="B4:G19" xr:uid="{D8FB8193-3193-4664-9860-619F6700A8E8}"/>
  <tableColumns count="6">
    <tableColumn id="1" xr3:uid="{1CD0F538-E55D-443E-BCE6-59BA6D4C655C}" name="Item ID" totalsRowLabel="Total"/>
    <tableColumn id="2" xr3:uid="{16CD6F6B-A671-49E8-8EAA-7CF2533F3F61}" name="Product Name"/>
    <tableColumn id="3" xr3:uid="{524D34F1-CAEF-4CE6-8B84-7A5C0CA33A9A}" name="Category"/>
    <tableColumn id="4" xr3:uid="{15367A06-8131-4369-BA19-7E3B23D69BDD}" name="Qty In Stock"/>
    <tableColumn id="5" xr3:uid="{F74217B3-3D67-440C-8FDF-992065D3FEF2}" name="Unit Cost" totalsRowFunction="custom" totalsRowDxfId="25" dataCellStyle="Currency">
      <totalsRowFormula>_xlfn.AGGREGATE(1,5,F5:F19)</totalsRowFormula>
    </tableColumn>
    <tableColumn id="6" xr3:uid="{F89A3298-AA3A-4E06-9E5D-0173544D28B9}" name="Total Value" totalsRowFunction="sum" totalsRowDxfId="24" dataCellStyle="Currency"/>
  </tableColumns>
  <tableStyleInfo name="TableStyleLight1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81AE8B4D-6173-447D-92E3-61276DC41ADD}" name="tblSales" displayName="tblSales" ref="B4:F19" totalsRowCount="1">
  <autoFilter ref="B4:F18" xr:uid="{EC64CC3A-CEFC-4424-8505-F0EB82AEA8F0}"/>
  <tableColumns count="5">
    <tableColumn id="1" xr3:uid="{E8CD9087-A7ED-411F-B0CA-DA10E6BEFC02}" name="Item ID" totalsRowLabel="Total"/>
    <tableColumn id="2" xr3:uid="{C4232D49-1490-4060-8CF3-F99808E03B50}" name="Product Name"/>
    <tableColumn id="3" xr3:uid="{25D34E25-5AA0-4015-95B7-D160C1045796}" name="Category"/>
    <tableColumn id="7" xr3:uid="{040E4D7A-68D5-4D2A-A5AC-726C1B0CBB1C}" name="Store"/>
    <tableColumn id="4" xr3:uid="{76CCB966-322D-469E-8478-CC4373B68BD6}" name="Qty" totalsRowFunction="sum"/>
  </tableColumns>
  <tableStyleInfo name="TableStyleLight1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14E0FDF-3712-4BAB-80B7-286233D335AC}" name="Table5" displayName="Table5" ref="B4:H22" totalsRowShown="0" headerRowDxfId="23">
  <autoFilter ref="B4:H22" xr:uid="{D14E0FDF-3712-4BAB-80B7-286233D335AC}"/>
  <tableColumns count="7">
    <tableColumn id="1" xr3:uid="{D3E81DEA-4ADF-4757-B03C-1BDE4658956B}" name="Date" dataDxfId="22"/>
    <tableColumn id="2" xr3:uid="{0567366C-0F54-4652-87DC-5EF5131F1D38}" name="Month" dataDxfId="21">
      <calculatedColumnFormula>TEXT(B5,"m")</calculatedColumnFormula>
    </tableColumn>
    <tableColumn id="5" xr3:uid="{E36A6D55-1F73-4ACD-A1C3-A6BA24372BF6}" name="Mo. Name" dataDxfId="20">
      <calculatedColumnFormula>TEXT(B5,"mmm")</calculatedColumnFormula>
    </tableColumn>
    <tableColumn id="7" xr3:uid="{6EBEBFE7-71C7-4AFF-942A-AFA44A30137F}" name="Full Mo. Name" dataDxfId="19">
      <calculatedColumnFormula>TEXT(B5,"mmmm")</calculatedColumnFormula>
    </tableColumn>
    <tableColumn id="3" xr3:uid="{F373531E-9E21-4D3B-B6D8-639DAEB6A33B}" name="Weekday" dataDxfId="18">
      <calculatedColumnFormula>TEXT(B5,"ddd")</calculatedColumnFormula>
    </tableColumn>
    <tableColumn id="6" xr3:uid="{7FC185D4-1BED-49DD-B1A1-5F5A9EDA9666}" name="Day of Mo." dataDxfId="17">
      <calculatedColumnFormula>TEXT(B5,"d")</calculatedColumnFormula>
    </tableColumn>
    <tableColumn id="4" xr3:uid="{19823F87-45E6-4664-A8F4-58C1540B6E18}" name="Year" dataDxfId="16">
      <calculatedColumnFormula>TEXT(B5,"yyyy")</calculatedColumnFormula>
    </tableColumn>
  </tableColumns>
  <tableStyleInfo name="TableStyleLight13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CF33B52-CC98-4E8C-B22B-939899693626}" name="Table6" displayName="Table6" ref="K4:N6" totalsRowShown="0">
  <autoFilter ref="K4:N6" xr:uid="{ECF33B52-CC98-4E8C-B22B-939899693626}"/>
  <tableColumns count="4">
    <tableColumn id="1" xr3:uid="{258B0E6B-28E2-4D9F-A6DC-E45EB7E68809}" name="Number"/>
    <tableColumn id="2" xr3:uid="{6FCD7CA9-6D00-401B-8027-5192867F363A}" name="Round" dataDxfId="15">
      <calculatedColumnFormula>TEXT(K5,"0")*1</calculatedColumnFormula>
    </tableColumn>
    <tableColumn id="3" xr3:uid="{88EF0C2C-BD77-42B4-ACD4-C2561A016228}" name="Thousands" dataDxfId="14">
      <calculatedColumnFormula>TEXT(K5,"$0.0,""K""")</calculatedColumnFormula>
    </tableColumn>
    <tableColumn id="4" xr3:uid="{60698466-4DE6-444C-8F57-F3070955E401}" name="Millions" dataDxfId="13">
      <calculatedColumnFormula>TEXT(L5,"$0.0,,""M""")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B1A57A3-3F5E-4A53-8D5C-25CF5FFF344B}" name="Table2" displayName="Table2" ref="Q4:S7" totalsRowShown="0">
  <autoFilter ref="Q4:S7" xr:uid="{0B1A57A3-3F5E-4A53-8D5C-25CF5FFF344B}"/>
  <tableColumns count="3">
    <tableColumn id="1" xr3:uid="{51C3C17F-634A-4C4C-A648-14C3CEC3D4D8}" name="Category"/>
    <tableColumn id="2" xr3:uid="{59299065-8BB1-428B-A93B-038D8620CD1C}" name="Sales" dataDxfId="12" dataCellStyle="Currency"/>
    <tableColumn id="3" xr3:uid="{4B266B86-28FD-48CA-ACF6-EE81B405BF4A}" name="Formatted" dataDxfId="11">
      <calculatedColumnFormula>TEXT(Table2[[#This Row],[Sales]],"$0.0,,""M""")</calculatedColumnFormula>
    </tableColumn>
  </tableColumns>
  <tableStyleInfo name="TableStyleMedium2" showFirstColumn="0" showLastColumn="0" showRowStripes="0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FD2BFF6-16B7-406F-830F-FEB183DE37F9}" name="Table7" displayName="Table7" ref="B4:J16" totalsRowShown="0">
  <autoFilter ref="B4:J16" xr:uid="{1FD2BFF6-16B7-406F-830F-FEB183DE37F9}"/>
  <tableColumns count="9">
    <tableColumn id="1" xr3:uid="{D8CF1682-F4FA-433D-8930-E9F2E2CE563D}" name="Full Name"/>
    <tableColumn id="6" xr3:uid="{E6A4A40E-D1C1-4CBF-87DB-F24D0A7EF603}" name="First Name" dataDxfId="10">
      <calculatedColumnFormula array="1">_xlfn.REGEXEXTRACT(B5,"^[^ ]+")</calculatedColumnFormula>
    </tableColumn>
    <tableColumn id="5" xr3:uid="{1824F014-3B81-42C1-8009-3CA109D5543E}" name="Last Name" dataDxfId="9">
      <calculatedColumnFormula array="1">_xlfn.REGEXEXTRACT(B5,"(?&lt;= ).*")</calculatedColumnFormula>
    </tableColumn>
    <tableColumn id="2" xr3:uid="{0A1A7A29-461F-439E-BFD2-4DD33673E125}" name="Email Address"/>
    <tableColumn id="7" xr3:uid="{02D0F783-6D8D-4003-B2C1-C325F6AA469B}" name="Company" dataDxfId="8">
      <calculatedColumnFormula array="1">_xlfn.REGEXEXTRACT(E5,"(?&lt;=@)[a-zA-Z0-9-]+")</calculatedColumnFormula>
    </tableColumn>
    <tableColumn id="3" xr3:uid="{51158745-D46B-4996-9DA7-DA7A93E70DD9}" name="Product (Ending with Space)"/>
    <tableColumn id="8" xr3:uid="{ED1F4435-CFFB-4B70-8DD5-941C522AE748}" name="Product (Trimmed)" dataDxfId="7">
      <calculatedColumnFormula array="1">_xlfn.REGEXEXTRACT(G5,"^.*(?= )")</calculatedColumnFormula>
    </tableColumn>
    <tableColumn id="4" xr3:uid="{F83CC2EE-99CD-479A-92F4-05D5F366144F}" name="Shipping Instructions"/>
    <tableColumn id="9" xr3:uid="{BBB1A006-CF93-4943-A1DE-C7564F5736AF}" name="Zip Code" dataDxfId="6">
      <calculatedColumnFormula array="1">_xlfn.REGEXEXTRACT(I5,"\b\d{5}\b")</calculatedColumnFormula>
    </tableColumn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drawing" Target="../drawings/drawing1.xml"/><Relationship Id="rId4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5709A-DCE5-454E-AE2F-754A0BB7623E}">
  <dimension ref="B1:C10"/>
  <sheetViews>
    <sheetView showGridLines="0" workbookViewId="0"/>
  </sheetViews>
  <sheetFormatPr defaultRowHeight="15" outlineLevelRow="1" x14ac:dyDescent="0.25"/>
  <cols>
    <col min="1" max="1" width="3.5703125" customWidth="1"/>
    <col min="2" max="2" width="4.7109375" customWidth="1"/>
    <col min="3" max="3" width="21" bestFit="1" customWidth="1"/>
    <col min="5" max="5" width="9.42578125" bestFit="1" customWidth="1"/>
  </cols>
  <sheetData>
    <row r="1" spans="2:3" s="10" customFormat="1" ht="24.75" customHeight="1" x14ac:dyDescent="0.3">
      <c r="B1" s="11" t="s">
        <v>238</v>
      </c>
      <c r="C1" s="11"/>
    </row>
    <row r="3" spans="2:3" x14ac:dyDescent="0.25">
      <c r="B3" s="16" t="s">
        <v>240</v>
      </c>
    </row>
    <row r="4" spans="2:3" x14ac:dyDescent="0.25">
      <c r="B4" t="s">
        <v>239</v>
      </c>
    </row>
    <row r="6" spans="2:3" ht="19.5" customHeight="1" outlineLevel="1" x14ac:dyDescent="0.25">
      <c r="B6" s="24" t="b">
        <v>0</v>
      </c>
      <c r="C6" t="s">
        <v>30</v>
      </c>
    </row>
    <row r="7" spans="2:3" ht="19.5" customHeight="1" outlineLevel="1" x14ac:dyDescent="0.25">
      <c r="B7" s="24" t="b">
        <v>0</v>
      </c>
      <c r="C7" t="s">
        <v>144</v>
      </c>
    </row>
    <row r="8" spans="2:3" ht="19.5" customHeight="1" outlineLevel="1" x14ac:dyDescent="0.25">
      <c r="B8" s="24" t="b">
        <v>0</v>
      </c>
      <c r="C8" t="s">
        <v>31</v>
      </c>
    </row>
    <row r="9" spans="2:3" ht="19.5" customHeight="1" outlineLevel="1" x14ac:dyDescent="0.25">
      <c r="B9" s="24" t="b">
        <v>0</v>
      </c>
      <c r="C9" t="s">
        <v>32</v>
      </c>
    </row>
    <row r="10" spans="2:3" ht="19.5" customHeight="1" outlineLevel="1" x14ac:dyDescent="0.25">
      <c r="B10" s="24" t="b">
        <v>0</v>
      </c>
      <c r="C10" t="s">
        <v>33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1CB1E-1200-4898-BB36-4A15EB12C079}">
  <dimension ref="B1:D62"/>
  <sheetViews>
    <sheetView showGridLines="0" workbookViewId="0">
      <selection activeCell="A2" sqref="A2"/>
    </sheetView>
  </sheetViews>
  <sheetFormatPr defaultRowHeight="15" outlineLevelRow="1" x14ac:dyDescent="0.25"/>
  <cols>
    <col min="1" max="1" width="4.7109375" customWidth="1"/>
    <col min="2" max="2" width="21" bestFit="1" customWidth="1"/>
    <col min="4" max="4" width="9.42578125" bestFit="1" customWidth="1"/>
  </cols>
  <sheetData>
    <row r="1" spans="2:4" s="10" customFormat="1" ht="24.75" customHeight="1" x14ac:dyDescent="0.3">
      <c r="B1" s="11" t="s">
        <v>95</v>
      </c>
    </row>
    <row r="3" spans="2:4" ht="24" customHeight="1" outlineLevel="1" x14ac:dyDescent="0.25">
      <c r="B3" s="12" t="s">
        <v>30</v>
      </c>
      <c r="C3" s="13" t="s">
        <v>16</v>
      </c>
      <c r="D3" s="13" t="s">
        <v>29</v>
      </c>
    </row>
    <row r="4" spans="2:4" outlineLevel="1" x14ac:dyDescent="0.25">
      <c r="B4" s="2" t="s">
        <v>1</v>
      </c>
      <c r="C4" s="1" t="b">
        <v>0</v>
      </c>
      <c r="D4" s="1" t="b">
        <v>1</v>
      </c>
    </row>
    <row r="5" spans="2:4" outlineLevel="1" x14ac:dyDescent="0.25">
      <c r="B5" s="2" t="s">
        <v>38</v>
      </c>
      <c r="C5" s="1" t="b">
        <v>0</v>
      </c>
      <c r="D5" s="1" t="b">
        <v>1</v>
      </c>
    </row>
    <row r="6" spans="2:4" outlineLevel="1" x14ac:dyDescent="0.25">
      <c r="B6" s="2" t="s">
        <v>39</v>
      </c>
      <c r="C6" s="1" t="b">
        <v>0</v>
      </c>
      <c r="D6" s="1" t="b">
        <v>1</v>
      </c>
    </row>
    <row r="7" spans="2:4" outlineLevel="1" x14ac:dyDescent="0.25">
      <c r="B7" s="2" t="s">
        <v>20</v>
      </c>
      <c r="C7" s="1" t="b">
        <v>0</v>
      </c>
      <c r="D7" s="1" t="b">
        <v>1</v>
      </c>
    </row>
    <row r="8" spans="2:4" outlineLevel="1" x14ac:dyDescent="0.25">
      <c r="B8" s="2" t="s">
        <v>2</v>
      </c>
      <c r="C8" s="1" t="b">
        <v>0</v>
      </c>
      <c r="D8" s="1" t="b">
        <v>1</v>
      </c>
    </row>
    <row r="9" spans="2:4" outlineLevel="1" x14ac:dyDescent="0.25">
      <c r="B9" s="2" t="s">
        <v>37</v>
      </c>
      <c r="C9" s="1" t="b">
        <v>0</v>
      </c>
      <c r="D9" s="1" t="b">
        <v>1</v>
      </c>
    </row>
    <row r="10" spans="2:4" outlineLevel="1" x14ac:dyDescent="0.25">
      <c r="B10" s="2" t="s">
        <v>0</v>
      </c>
      <c r="C10" s="1" t="b">
        <v>1</v>
      </c>
      <c r="D10" s="1" t="b">
        <v>0</v>
      </c>
    </row>
    <row r="12" spans="2:4" ht="24" customHeight="1" outlineLevel="1" x14ac:dyDescent="0.25">
      <c r="B12" s="12" t="s">
        <v>144</v>
      </c>
      <c r="C12" s="13" t="s">
        <v>16</v>
      </c>
      <c r="D12" s="13" t="s">
        <v>29</v>
      </c>
    </row>
    <row r="13" spans="2:4" outlineLevel="1" x14ac:dyDescent="0.25">
      <c r="B13" s="2" t="s">
        <v>3</v>
      </c>
      <c r="C13" s="1" t="b">
        <v>0</v>
      </c>
      <c r="D13" s="1" t="b">
        <v>1</v>
      </c>
    </row>
    <row r="14" spans="2:4" outlineLevel="1" x14ac:dyDescent="0.25">
      <c r="B14" s="2" t="s">
        <v>7</v>
      </c>
      <c r="C14" s="1" t="b">
        <v>0</v>
      </c>
      <c r="D14" s="1" t="b">
        <v>1</v>
      </c>
    </row>
    <row r="15" spans="2:4" outlineLevel="1" x14ac:dyDescent="0.25">
      <c r="B15" s="2" t="s">
        <v>152</v>
      </c>
      <c r="C15" s="1" t="b">
        <v>0</v>
      </c>
      <c r="D15" s="1" t="b">
        <v>1</v>
      </c>
    </row>
    <row r="16" spans="2:4" outlineLevel="1" x14ac:dyDescent="0.25">
      <c r="B16" s="2" t="s">
        <v>4</v>
      </c>
      <c r="C16" s="1" t="b">
        <v>0</v>
      </c>
      <c r="D16" s="1" t="b">
        <v>1</v>
      </c>
    </row>
    <row r="17" spans="2:4" outlineLevel="1" x14ac:dyDescent="0.25">
      <c r="B17" s="2" t="s">
        <v>5</v>
      </c>
      <c r="C17" s="1" t="b">
        <v>0</v>
      </c>
      <c r="D17" s="1" t="b">
        <v>1</v>
      </c>
    </row>
    <row r="18" spans="2:4" outlineLevel="1" x14ac:dyDescent="0.25">
      <c r="B18" s="2" t="s">
        <v>6</v>
      </c>
      <c r="C18" s="1" t="b">
        <v>0</v>
      </c>
      <c r="D18" s="1" t="b">
        <v>1</v>
      </c>
    </row>
    <row r="19" spans="2:4" outlineLevel="1" x14ac:dyDescent="0.25">
      <c r="B19" s="2" t="s">
        <v>153</v>
      </c>
      <c r="C19" s="1" t="b">
        <v>0</v>
      </c>
      <c r="D19" s="1" t="b">
        <v>1</v>
      </c>
    </row>
    <row r="20" spans="2:4" outlineLevel="1" x14ac:dyDescent="0.25">
      <c r="B20" s="2" t="s">
        <v>154</v>
      </c>
      <c r="C20" s="1" t="b">
        <v>0</v>
      </c>
      <c r="D20" s="1" t="b">
        <v>1</v>
      </c>
    </row>
    <row r="21" spans="2:4" outlineLevel="1" x14ac:dyDescent="0.25">
      <c r="B21" s="2" t="s">
        <v>155</v>
      </c>
      <c r="C21" s="1" t="b">
        <v>0</v>
      </c>
      <c r="D21" s="1" t="b">
        <v>1</v>
      </c>
    </row>
    <row r="22" spans="2:4" outlineLevel="1" x14ac:dyDescent="0.25">
      <c r="B22" s="2" t="s">
        <v>156</v>
      </c>
      <c r="C22" s="1" t="b">
        <v>0</v>
      </c>
      <c r="D22" s="1" t="b">
        <v>1</v>
      </c>
    </row>
    <row r="23" spans="2:4" outlineLevel="1" x14ac:dyDescent="0.25">
      <c r="B23" s="2" t="s">
        <v>157</v>
      </c>
      <c r="C23" s="1" t="b">
        <v>0</v>
      </c>
      <c r="D23" s="1" t="b">
        <v>1</v>
      </c>
    </row>
    <row r="24" spans="2:4" outlineLevel="1" x14ac:dyDescent="0.25">
      <c r="B24" s="2" t="s">
        <v>158</v>
      </c>
      <c r="C24" s="1" t="b">
        <v>0</v>
      </c>
      <c r="D24" s="1" t="b">
        <v>1</v>
      </c>
    </row>
    <row r="25" spans="2:4" outlineLevel="1" x14ac:dyDescent="0.25">
      <c r="B25" s="2" t="s">
        <v>159</v>
      </c>
      <c r="C25" s="1" t="b">
        <v>0</v>
      </c>
      <c r="D25" s="1" t="b">
        <v>1</v>
      </c>
    </row>
    <row r="26" spans="2:4" outlineLevel="1" x14ac:dyDescent="0.25">
      <c r="B26" s="2" t="s">
        <v>8</v>
      </c>
      <c r="C26" s="1" t="b">
        <v>0</v>
      </c>
      <c r="D26" s="1" t="b">
        <v>1</v>
      </c>
    </row>
    <row r="27" spans="2:4" outlineLevel="1" x14ac:dyDescent="0.25">
      <c r="B27" s="2" t="s">
        <v>9</v>
      </c>
      <c r="C27" s="1" t="b">
        <v>1</v>
      </c>
      <c r="D27" s="1" t="b">
        <v>0</v>
      </c>
    </row>
    <row r="29" spans="2:4" ht="24" customHeight="1" outlineLevel="1" x14ac:dyDescent="0.25">
      <c r="B29" s="12" t="s">
        <v>31</v>
      </c>
      <c r="C29" s="13" t="s">
        <v>16</v>
      </c>
      <c r="D29" s="13" t="s">
        <v>29</v>
      </c>
    </row>
    <row r="30" spans="2:4" outlineLevel="1" x14ac:dyDescent="0.25">
      <c r="B30" s="2" t="s">
        <v>10</v>
      </c>
      <c r="C30" s="1" t="b">
        <v>0</v>
      </c>
      <c r="D30" s="1" t="b">
        <v>1</v>
      </c>
    </row>
    <row r="31" spans="2:4" outlineLevel="1" x14ac:dyDescent="0.25">
      <c r="B31" s="2" t="s">
        <v>11</v>
      </c>
      <c r="C31" s="1" t="b">
        <v>0</v>
      </c>
      <c r="D31" s="1" t="b">
        <v>1</v>
      </c>
    </row>
    <row r="32" spans="2:4" outlineLevel="1" x14ac:dyDescent="0.25">
      <c r="B32" s="2" t="s">
        <v>160</v>
      </c>
      <c r="C32" s="1" t="b">
        <v>0</v>
      </c>
      <c r="D32" s="1" t="b">
        <v>1</v>
      </c>
    </row>
    <row r="33" spans="2:4" outlineLevel="1" x14ac:dyDescent="0.25">
      <c r="B33" s="2" t="s">
        <v>12</v>
      </c>
      <c r="C33" s="1" t="b">
        <v>0</v>
      </c>
      <c r="D33" s="1" t="b">
        <v>1</v>
      </c>
    </row>
    <row r="34" spans="2:4" outlineLevel="1" x14ac:dyDescent="0.25">
      <c r="B34" s="2" t="s">
        <v>13</v>
      </c>
      <c r="C34" s="1" t="b">
        <v>0</v>
      </c>
      <c r="D34" s="1" t="b">
        <v>1</v>
      </c>
    </row>
    <row r="35" spans="2:4" outlineLevel="1" x14ac:dyDescent="0.25">
      <c r="B35" s="2" t="s">
        <v>17</v>
      </c>
      <c r="C35" s="1" t="b">
        <v>0</v>
      </c>
      <c r="D35" s="1" t="b">
        <v>1</v>
      </c>
    </row>
    <row r="36" spans="2:4" outlineLevel="1" x14ac:dyDescent="0.25">
      <c r="B36" s="2" t="s">
        <v>161</v>
      </c>
      <c r="C36" s="1" t="b">
        <v>0</v>
      </c>
      <c r="D36" s="1" t="b">
        <v>1</v>
      </c>
    </row>
    <row r="37" spans="2:4" outlineLevel="1" x14ac:dyDescent="0.25">
      <c r="B37" s="2" t="s">
        <v>14</v>
      </c>
      <c r="C37" s="1" t="b">
        <v>0</v>
      </c>
      <c r="D37" s="1" t="b">
        <v>1</v>
      </c>
    </row>
    <row r="38" spans="2:4" outlineLevel="1" x14ac:dyDescent="0.25">
      <c r="B38" s="2" t="s">
        <v>15</v>
      </c>
      <c r="C38" s="1" t="b">
        <v>1</v>
      </c>
      <c r="D38" s="1" t="b">
        <v>0</v>
      </c>
    </row>
    <row r="40" spans="2:4" ht="24" customHeight="1" outlineLevel="1" x14ac:dyDescent="0.25">
      <c r="B40" s="12" t="s">
        <v>32</v>
      </c>
      <c r="C40" s="13" t="s">
        <v>16</v>
      </c>
      <c r="D40" s="13" t="s">
        <v>29</v>
      </c>
    </row>
    <row r="41" spans="2:4" outlineLevel="1" x14ac:dyDescent="0.25">
      <c r="B41" s="2" t="s">
        <v>21</v>
      </c>
      <c r="C41" s="1" t="b">
        <v>0</v>
      </c>
      <c r="D41" s="1" t="b">
        <v>1</v>
      </c>
    </row>
    <row r="42" spans="2:4" outlineLevel="1" x14ac:dyDescent="0.25">
      <c r="B42" s="2" t="s">
        <v>18</v>
      </c>
      <c r="C42" s="1" t="b">
        <v>0</v>
      </c>
      <c r="D42" s="1" t="b">
        <v>1</v>
      </c>
    </row>
    <row r="43" spans="2:4" outlineLevel="1" x14ac:dyDescent="0.25">
      <c r="B43" s="2" t="s">
        <v>19</v>
      </c>
      <c r="C43" s="1" t="b">
        <v>0</v>
      </c>
      <c r="D43" s="1" t="b">
        <v>1</v>
      </c>
    </row>
    <row r="44" spans="2:4" outlineLevel="1" x14ac:dyDescent="0.25">
      <c r="B44" s="2" t="s">
        <v>22</v>
      </c>
      <c r="C44" s="1" t="b">
        <v>1</v>
      </c>
      <c r="D44" s="1" t="b">
        <v>0</v>
      </c>
    </row>
    <row r="46" spans="2:4" ht="24" customHeight="1" outlineLevel="1" x14ac:dyDescent="0.25">
      <c r="B46" s="12" t="s">
        <v>33</v>
      </c>
      <c r="C46" s="13" t="s">
        <v>16</v>
      </c>
      <c r="D46" s="13" t="s">
        <v>29</v>
      </c>
    </row>
    <row r="47" spans="2:4" outlineLevel="1" x14ac:dyDescent="0.25">
      <c r="B47" s="2" t="s">
        <v>23</v>
      </c>
      <c r="C47" s="1" t="b">
        <v>0</v>
      </c>
      <c r="D47" s="1" t="b">
        <v>1</v>
      </c>
    </row>
    <row r="48" spans="2:4" outlineLevel="1" x14ac:dyDescent="0.25">
      <c r="B48" s="2" t="s">
        <v>24</v>
      </c>
      <c r="C48" s="1" t="b">
        <v>0</v>
      </c>
      <c r="D48" s="1" t="b">
        <v>1</v>
      </c>
    </row>
    <row r="49" spans="2:4" outlineLevel="1" x14ac:dyDescent="0.25">
      <c r="B49" s="2" t="s">
        <v>25</v>
      </c>
      <c r="C49" s="1" t="b">
        <v>0</v>
      </c>
      <c r="D49" s="1" t="b">
        <v>1</v>
      </c>
    </row>
    <row r="50" spans="2:4" outlineLevel="1" x14ac:dyDescent="0.25">
      <c r="B50" s="2" t="s">
        <v>26</v>
      </c>
      <c r="C50" s="1" t="b">
        <v>0</v>
      </c>
      <c r="D50" s="1" t="b">
        <v>1</v>
      </c>
    </row>
    <row r="51" spans="2:4" outlineLevel="1" x14ac:dyDescent="0.25">
      <c r="B51" s="2" t="s">
        <v>27</v>
      </c>
      <c r="C51" s="1" t="b">
        <v>0</v>
      </c>
      <c r="D51" s="1" t="b">
        <v>1</v>
      </c>
    </row>
    <row r="52" spans="2:4" outlineLevel="1" x14ac:dyDescent="0.25">
      <c r="B52" s="2" t="s">
        <v>35</v>
      </c>
      <c r="C52" s="1" t="b">
        <v>0</v>
      </c>
      <c r="D52" s="1" t="b">
        <v>1</v>
      </c>
    </row>
    <row r="53" spans="2:4" outlineLevel="1" x14ac:dyDescent="0.25">
      <c r="B53" s="2" t="s">
        <v>36</v>
      </c>
      <c r="C53" s="1" t="b">
        <v>0</v>
      </c>
      <c r="D53" s="1" t="b">
        <v>1</v>
      </c>
    </row>
    <row r="54" spans="2:4" outlineLevel="1" x14ac:dyDescent="0.25">
      <c r="B54" s="2" t="s">
        <v>28</v>
      </c>
      <c r="C54" s="1" t="b">
        <v>0</v>
      </c>
      <c r="D54" s="1" t="b">
        <v>1</v>
      </c>
    </row>
    <row r="55" spans="2:4" outlineLevel="1" x14ac:dyDescent="0.25">
      <c r="B55" s="2" t="s">
        <v>162</v>
      </c>
      <c r="C55" s="1" t="b">
        <v>0</v>
      </c>
      <c r="D55" s="1" t="b">
        <v>1</v>
      </c>
    </row>
    <row r="56" spans="2:4" outlineLevel="1" x14ac:dyDescent="0.25">
      <c r="B56" s="2" t="s">
        <v>163</v>
      </c>
      <c r="C56" s="1" t="b">
        <v>0</v>
      </c>
      <c r="D56" s="1" t="b">
        <v>1</v>
      </c>
    </row>
    <row r="57" spans="2:4" outlineLevel="1" x14ac:dyDescent="0.25">
      <c r="B57" s="2" t="s">
        <v>34</v>
      </c>
      <c r="C57" s="1" t="b">
        <v>1</v>
      </c>
      <c r="D57" s="1" t="b">
        <v>0</v>
      </c>
    </row>
    <row r="58" spans="2:4" x14ac:dyDescent="0.25">
      <c r="B58" s="2"/>
    </row>
    <row r="59" spans="2:4" ht="24" customHeight="1" outlineLevel="1" x14ac:dyDescent="0.25">
      <c r="B59" s="12" t="s">
        <v>92</v>
      </c>
      <c r="C59" s="13"/>
      <c r="D59" s="13"/>
    </row>
    <row r="60" spans="2:4" outlineLevel="1" x14ac:dyDescent="0.25">
      <c r="B60" s="2" t="s">
        <v>93</v>
      </c>
    </row>
    <row r="61" spans="2:4" outlineLevel="1" x14ac:dyDescent="0.25">
      <c r="B61" s="2" t="s">
        <v>94</v>
      </c>
    </row>
    <row r="62" spans="2:4" outlineLevel="1" x14ac:dyDescent="0.25">
      <c r="B62" s="2"/>
    </row>
  </sheetData>
  <conditionalFormatting sqref="B4:C11 B12 B13:C28 B29 B30:C39 B40 B41:C45 B46 B47:C57 B58:B62">
    <cfRule type="expression" dxfId="5" priority="3">
      <formula>$C4</formula>
    </cfRule>
  </conditionalFormatting>
  <conditionalFormatting sqref="B4:D11 B12 B13:D28 B29 B30:D39 B40 B41:D45 B46 B47:D57 B58:B62">
    <cfRule type="expression" dxfId="4" priority="4">
      <formula>$D4</formula>
    </cfRule>
  </conditionalFormatting>
  <conditionalFormatting sqref="D4:D11 D13:D28 D30:D39 D41:D45 D47:D57">
    <cfRule type="expression" dxfId="3" priority="1">
      <formula>$C4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66EDC-D467-4F4A-9492-F89B98DFFA83}">
  <dimension ref="B1:S20"/>
  <sheetViews>
    <sheetView zoomScaleNormal="100" workbookViewId="0">
      <selection activeCell="C10" sqref="C10"/>
    </sheetView>
  </sheetViews>
  <sheetFormatPr defaultRowHeight="15" outlineLevelRow="1" x14ac:dyDescent="0.25"/>
  <cols>
    <col min="1" max="1" width="3.7109375" customWidth="1"/>
    <col min="2" max="2" width="16.5703125" customWidth="1"/>
    <col min="3" max="3" width="11.42578125" customWidth="1"/>
    <col min="4" max="4" width="13.85546875" bestFit="1" customWidth="1"/>
    <col min="7" max="7" width="18.140625" bestFit="1" customWidth="1"/>
    <col min="8" max="8" width="10.5703125" bestFit="1" customWidth="1"/>
    <col min="9" max="9" width="14" bestFit="1" customWidth="1"/>
    <col min="10" max="10" width="13.85546875" customWidth="1"/>
    <col min="11" max="11" width="18" bestFit="1" customWidth="1"/>
    <col min="12" max="12" width="13.28515625" bestFit="1" customWidth="1"/>
    <col min="19" max="19" width="9.42578125" bestFit="1" customWidth="1"/>
  </cols>
  <sheetData>
    <row r="1" spans="2:19" s="10" customFormat="1" ht="24.75" customHeight="1" x14ac:dyDescent="0.3">
      <c r="B1" s="11" t="s">
        <v>91</v>
      </c>
    </row>
    <row r="3" spans="2:19" x14ac:dyDescent="0.25">
      <c r="G3" s="9" t="b">
        <v>0</v>
      </c>
    </row>
    <row r="4" spans="2:19" x14ac:dyDescent="0.25">
      <c r="B4" s="7" t="s">
        <v>1</v>
      </c>
      <c r="C4" s="6" t="s">
        <v>74</v>
      </c>
      <c r="D4" s="5" t="s">
        <v>73</v>
      </c>
      <c r="G4" s="8" t="s">
        <v>90</v>
      </c>
      <c r="H4" s="8" t="s">
        <v>89</v>
      </c>
      <c r="I4" s="8" t="s">
        <v>88</v>
      </c>
      <c r="J4" s="8" t="s">
        <v>87</v>
      </c>
      <c r="K4" s="8" t="s">
        <v>86</v>
      </c>
      <c r="L4" s="8" t="s">
        <v>85</v>
      </c>
    </row>
    <row r="5" spans="2:19" x14ac:dyDescent="0.25">
      <c r="B5" t="s">
        <v>46</v>
      </c>
      <c r="C5" t="str" cm="1">
        <f t="array" ref="C5:D5">_xlfn.XLOOKUP(B5,G5:G20,I5:J20)</f>
        <v>Ketty</v>
      </c>
      <c r="D5" s="3">
        <v>5552264675</v>
      </c>
      <c r="G5" t="s">
        <v>84</v>
      </c>
      <c r="H5" s="4">
        <v>44932</v>
      </c>
      <c r="I5" t="s">
        <v>83</v>
      </c>
      <c r="J5" s="3">
        <v>5552031671</v>
      </c>
      <c r="K5" t="s">
        <v>82</v>
      </c>
      <c r="L5" t="s">
        <v>40</v>
      </c>
      <c r="S5" s="4"/>
    </row>
    <row r="6" spans="2:19" x14ac:dyDescent="0.25">
      <c r="G6" t="s">
        <v>81</v>
      </c>
      <c r="H6" s="4">
        <v>44552</v>
      </c>
      <c r="I6" t="s">
        <v>80</v>
      </c>
      <c r="J6" s="3">
        <v>5552053422</v>
      </c>
      <c r="K6" t="s">
        <v>79</v>
      </c>
      <c r="L6" t="s">
        <v>53</v>
      </c>
      <c r="S6" s="4"/>
    </row>
    <row r="7" spans="2:19" x14ac:dyDescent="0.25">
      <c r="G7" t="s">
        <v>78</v>
      </c>
      <c r="H7" s="4">
        <v>45031</v>
      </c>
      <c r="I7" t="s">
        <v>77</v>
      </c>
      <c r="J7" s="3">
        <v>5552086767</v>
      </c>
      <c r="K7" t="s">
        <v>76</v>
      </c>
      <c r="L7" t="s">
        <v>53</v>
      </c>
    </row>
    <row r="8" spans="2:19" x14ac:dyDescent="0.25">
      <c r="G8" t="s">
        <v>46</v>
      </c>
      <c r="H8" s="4">
        <v>45731</v>
      </c>
      <c r="I8" t="s">
        <v>75</v>
      </c>
      <c r="J8" s="3">
        <v>5552264675</v>
      </c>
      <c r="K8" t="s">
        <v>44</v>
      </c>
      <c r="L8" t="s">
        <v>40</v>
      </c>
    </row>
    <row r="9" spans="2:19" outlineLevel="1" x14ac:dyDescent="0.25">
      <c r="B9" s="7" t="s">
        <v>0</v>
      </c>
      <c r="C9" s="6" t="s">
        <v>74</v>
      </c>
      <c r="D9" s="5" t="s">
        <v>73</v>
      </c>
      <c r="G9" t="s">
        <v>62</v>
      </c>
      <c r="H9" s="4">
        <v>44967</v>
      </c>
      <c r="I9" t="s">
        <v>72</v>
      </c>
      <c r="J9" s="3">
        <v>5553839979</v>
      </c>
      <c r="K9" t="s">
        <v>60</v>
      </c>
      <c r="L9" t="s">
        <v>40</v>
      </c>
    </row>
    <row r="10" spans="2:19" outlineLevel="1" x14ac:dyDescent="0.25">
      <c r="B10" t="s">
        <v>46</v>
      </c>
      <c r="C10" t="str" cm="1">
        <f t="array" ref="C10:D12">_xlfn._xlws.FILTER(I5:J20,G5:G20=B10)</f>
        <v>Ketty</v>
      </c>
      <c r="D10" s="3">
        <v>5552264675</v>
      </c>
      <c r="G10" t="s">
        <v>59</v>
      </c>
      <c r="H10" s="4">
        <v>44493</v>
      </c>
      <c r="I10" t="s">
        <v>71</v>
      </c>
      <c r="J10" s="3">
        <v>5552101719</v>
      </c>
      <c r="K10" t="s">
        <v>70</v>
      </c>
      <c r="L10" t="s">
        <v>53</v>
      </c>
    </row>
    <row r="11" spans="2:19" x14ac:dyDescent="0.25">
      <c r="C11" t="str">
        <v>Justine</v>
      </c>
      <c r="D11" s="3">
        <v>5552879911</v>
      </c>
      <c r="G11" t="s">
        <v>69</v>
      </c>
      <c r="H11" s="4">
        <v>43839</v>
      </c>
      <c r="I11" t="s">
        <v>68</v>
      </c>
      <c r="J11" s="3">
        <v>5552143357</v>
      </c>
      <c r="K11" t="s">
        <v>67</v>
      </c>
      <c r="L11" t="s">
        <v>53</v>
      </c>
    </row>
    <row r="12" spans="2:19" x14ac:dyDescent="0.25">
      <c r="C12" t="str">
        <v>Inger</v>
      </c>
      <c r="D12" s="3">
        <v>5553794109</v>
      </c>
      <c r="G12" t="s">
        <v>66</v>
      </c>
      <c r="H12" s="4">
        <v>45897</v>
      </c>
      <c r="I12" t="s">
        <v>65</v>
      </c>
      <c r="J12" s="3">
        <v>5552149758</v>
      </c>
      <c r="K12" t="s">
        <v>64</v>
      </c>
      <c r="L12" t="s">
        <v>63</v>
      </c>
    </row>
    <row r="13" spans="2:19" x14ac:dyDescent="0.25">
      <c r="G13" t="s">
        <v>62</v>
      </c>
      <c r="H13" s="4">
        <v>44373</v>
      </c>
      <c r="I13" t="s">
        <v>61</v>
      </c>
      <c r="J13" s="3">
        <v>5556386203</v>
      </c>
      <c r="K13" t="s">
        <v>60</v>
      </c>
      <c r="L13" t="s">
        <v>40</v>
      </c>
    </row>
    <row r="14" spans="2:19" x14ac:dyDescent="0.25">
      <c r="G14" t="s">
        <v>59</v>
      </c>
      <c r="H14" s="4">
        <v>44772</v>
      </c>
      <c r="I14" t="s">
        <v>58</v>
      </c>
      <c r="J14" s="3">
        <v>5552156082</v>
      </c>
      <c r="K14" t="s">
        <v>57</v>
      </c>
      <c r="L14" t="s">
        <v>53</v>
      </c>
    </row>
    <row r="15" spans="2:19" x14ac:dyDescent="0.25">
      <c r="G15" t="s">
        <v>56</v>
      </c>
      <c r="H15" s="4">
        <v>44956</v>
      </c>
      <c r="I15" t="s">
        <v>55</v>
      </c>
      <c r="J15" s="3">
        <v>5552158213</v>
      </c>
      <c r="K15" t="s">
        <v>54</v>
      </c>
      <c r="L15" t="s">
        <v>53</v>
      </c>
    </row>
    <row r="16" spans="2:19" x14ac:dyDescent="0.25">
      <c r="G16" t="s">
        <v>52</v>
      </c>
      <c r="H16" s="4">
        <v>43845</v>
      </c>
      <c r="I16" t="s">
        <v>51</v>
      </c>
      <c r="J16" s="3">
        <v>5552161499</v>
      </c>
      <c r="K16" t="s">
        <v>50</v>
      </c>
      <c r="L16" t="s">
        <v>40</v>
      </c>
    </row>
    <row r="17" spans="7:12" x14ac:dyDescent="0.25">
      <c r="G17" t="s">
        <v>46</v>
      </c>
      <c r="H17" s="4">
        <v>45373</v>
      </c>
      <c r="I17" t="s">
        <v>49</v>
      </c>
      <c r="J17" s="3">
        <v>5552879911</v>
      </c>
      <c r="K17" t="s">
        <v>44</v>
      </c>
      <c r="L17" t="s">
        <v>40</v>
      </c>
    </row>
    <row r="18" spans="7:12" x14ac:dyDescent="0.25">
      <c r="G18" t="s">
        <v>48</v>
      </c>
      <c r="H18" s="4">
        <v>45448</v>
      </c>
      <c r="I18" t="s">
        <v>47</v>
      </c>
      <c r="J18" s="3">
        <v>5552169194</v>
      </c>
      <c r="K18" t="s">
        <v>41</v>
      </c>
      <c r="L18" t="s">
        <v>40</v>
      </c>
    </row>
    <row r="19" spans="7:12" x14ac:dyDescent="0.25">
      <c r="G19" t="s">
        <v>46</v>
      </c>
      <c r="H19" s="4">
        <v>44585</v>
      </c>
      <c r="I19" t="s">
        <v>45</v>
      </c>
      <c r="J19" s="3">
        <v>5553794109</v>
      </c>
      <c r="K19" t="s">
        <v>44</v>
      </c>
      <c r="L19" t="s">
        <v>40</v>
      </c>
    </row>
    <row r="20" spans="7:12" x14ac:dyDescent="0.25">
      <c r="G20" t="s">
        <v>43</v>
      </c>
      <c r="H20" s="4">
        <v>44185</v>
      </c>
      <c r="I20" t="s">
        <v>42</v>
      </c>
      <c r="J20" s="3">
        <v>5552202998</v>
      </c>
      <c r="K20" t="s">
        <v>41</v>
      </c>
      <c r="L20" t="s">
        <v>40</v>
      </c>
    </row>
  </sheetData>
  <conditionalFormatting sqref="B5">
    <cfRule type="expression" dxfId="2" priority="2">
      <formula>AND($B$10=$G11,$G$3)</formula>
    </cfRule>
  </conditionalFormatting>
  <conditionalFormatting sqref="B10">
    <cfRule type="expression" dxfId="1" priority="1">
      <formula>AND($B$10=$G5,$G$3)</formula>
    </cfRule>
  </conditionalFormatting>
  <conditionalFormatting sqref="G5:G20">
    <cfRule type="expression" dxfId="0" priority="3">
      <formula>AND($B$10=$G5,$G$3)</formula>
    </cfRule>
  </conditionalFormatting>
  <dataValidations count="1">
    <dataValidation type="list" allowBlank="1" showInputMessage="1" showErrorMessage="1" sqref="B10" xr:uid="{042388C6-ED3C-4D12-8423-B1657DC7BD3D}">
      <formula1>$G$5:$G$20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2D604-10C9-4D1C-9298-2E2A8CACD96A}">
  <dimension ref="B1:J20"/>
  <sheetViews>
    <sheetView workbookViewId="0">
      <selection activeCell="D5" sqref="D5"/>
    </sheetView>
  </sheetViews>
  <sheetFormatPr defaultRowHeight="15" x14ac:dyDescent="0.25"/>
  <cols>
    <col min="1" max="1" width="3.5703125" customWidth="1"/>
    <col min="2" max="2" width="13.42578125" customWidth="1"/>
    <col min="3" max="3" width="14.7109375" customWidth="1"/>
    <col min="4" max="4" width="8.85546875" customWidth="1"/>
    <col min="5" max="7" width="8.7109375" customWidth="1"/>
    <col min="8" max="8" width="12" customWidth="1"/>
    <col min="9" max="9" width="11.42578125" bestFit="1" customWidth="1"/>
    <col min="10" max="10" width="8.28515625" bestFit="1" customWidth="1"/>
  </cols>
  <sheetData>
    <row r="1" spans="2:10" s="10" customFormat="1" ht="24.75" customHeight="1" x14ac:dyDescent="0.3">
      <c r="B1" s="11" t="s">
        <v>98</v>
      </c>
    </row>
    <row r="3" spans="2:10" x14ac:dyDescent="0.25">
      <c r="H3" s="16" t="s">
        <v>102</v>
      </c>
    </row>
    <row r="4" spans="2:10" x14ac:dyDescent="0.25">
      <c r="B4" t="s">
        <v>99</v>
      </c>
      <c r="C4" t="s">
        <v>100</v>
      </c>
      <c r="D4" t="s">
        <v>101</v>
      </c>
      <c r="H4" t="s">
        <v>96</v>
      </c>
      <c r="I4" t="s">
        <v>97</v>
      </c>
      <c r="J4" t="s">
        <v>101</v>
      </c>
    </row>
    <row r="5" spans="2:10" x14ac:dyDescent="0.25">
      <c r="B5" t="s">
        <v>83</v>
      </c>
      <c r="C5" s="17">
        <v>15988</v>
      </c>
      <c r="D5" s="17" cm="1">
        <f t="array" ref="D5">_xlfn._xlws.FILTER($J$5:$J$8,(C5&gt;=$H$5:$H$8)*(C5&lt;=$I$5:$I$8))</f>
        <v>500</v>
      </c>
      <c r="E5" s="17"/>
      <c r="F5" s="17"/>
      <c r="G5" s="17"/>
      <c r="H5" s="17">
        <v>0</v>
      </c>
      <c r="I5" s="17">
        <v>24999</v>
      </c>
      <c r="J5" s="17">
        <v>500</v>
      </c>
    </row>
    <row r="6" spans="2:10" x14ac:dyDescent="0.25">
      <c r="B6" t="s">
        <v>80</v>
      </c>
      <c r="C6" s="17">
        <v>10027</v>
      </c>
      <c r="D6" s="17" cm="1">
        <f t="array" ref="D6">_xlfn._xlws.FILTER($J$5:$J$8,(C6&gt;=$H$5:$H$8)*(C6&lt;=$I$5:$I$8))</f>
        <v>500</v>
      </c>
      <c r="E6" s="17"/>
      <c r="F6" s="17"/>
      <c r="G6" s="17"/>
      <c r="H6" s="17">
        <v>25000</v>
      </c>
      <c r="I6" s="17">
        <v>49999</v>
      </c>
      <c r="J6" s="17">
        <v>1500</v>
      </c>
    </row>
    <row r="7" spans="2:10" x14ac:dyDescent="0.25">
      <c r="B7" t="s">
        <v>77</v>
      </c>
      <c r="C7" s="17">
        <v>71000</v>
      </c>
      <c r="D7" s="17" cm="1">
        <f t="array" ref="D7">_xlfn._xlws.FILTER($J$5:$J$8,(C7&gt;=$H$5:$H$8)*(C7&lt;=$I$5:$I$8))</f>
        <v>3000</v>
      </c>
      <c r="E7" s="17"/>
      <c r="F7" s="17"/>
      <c r="G7" s="17"/>
      <c r="H7" s="17">
        <v>50000</v>
      </c>
      <c r="I7" s="17">
        <v>74999</v>
      </c>
      <c r="J7" s="17">
        <v>3000</v>
      </c>
    </row>
    <row r="8" spans="2:10" x14ac:dyDescent="0.25">
      <c r="B8" t="s">
        <v>75</v>
      </c>
      <c r="C8" s="17">
        <v>87718</v>
      </c>
      <c r="D8" s="17" cm="1">
        <f t="array" ref="D8">_xlfn._xlws.FILTER($J$5:$J$8,(C8&gt;=$H$5:$H$8)*(C8&lt;=$I$5:$I$8))</f>
        <v>5000</v>
      </c>
      <c r="E8" s="17"/>
      <c r="F8" s="17"/>
      <c r="G8" s="17"/>
      <c r="H8" s="17">
        <v>75000</v>
      </c>
      <c r="I8" s="17">
        <v>200000</v>
      </c>
      <c r="J8" s="17">
        <v>5000</v>
      </c>
    </row>
    <row r="9" spans="2:10" x14ac:dyDescent="0.25">
      <c r="B9" t="s">
        <v>72</v>
      </c>
      <c r="C9" s="17">
        <v>69203</v>
      </c>
      <c r="D9" s="17" cm="1">
        <f t="array" ref="D9">_xlfn._xlws.FILTER($J$5:$J$8,(C9&gt;=$H$5:$H$8)*(C9&lt;=$I$5:$I$8))</f>
        <v>3000</v>
      </c>
      <c r="E9" s="17"/>
      <c r="F9" s="17"/>
      <c r="G9" s="17"/>
      <c r="H9" s="15"/>
      <c r="I9" s="15"/>
      <c r="J9" s="15"/>
    </row>
    <row r="10" spans="2:10" x14ac:dyDescent="0.25">
      <c r="B10" t="s">
        <v>71</v>
      </c>
      <c r="C10" s="17">
        <v>28707</v>
      </c>
      <c r="D10" s="17" cm="1">
        <f t="array" ref="D10">_xlfn._xlws.FILTER($J$5:$J$8,(C10&gt;=$H$5:$H$8)*(C10&lt;=$I$5:$I$8))</f>
        <v>1500</v>
      </c>
      <c r="E10" s="17"/>
      <c r="F10" s="17"/>
      <c r="G10" s="17"/>
    </row>
    <row r="11" spans="2:10" x14ac:dyDescent="0.25">
      <c r="B11" t="s">
        <v>68</v>
      </c>
      <c r="C11" s="17">
        <v>7010</v>
      </c>
      <c r="D11" s="17" cm="1">
        <f t="array" ref="D11">_xlfn._xlws.FILTER($J$5:$J$8,(C11&gt;=$H$5:$H$8)*(C11&lt;=$I$5:$I$8))</f>
        <v>500</v>
      </c>
      <c r="E11" s="17"/>
      <c r="F11" s="17"/>
      <c r="G11" s="17"/>
    </row>
    <row r="12" spans="2:10" x14ac:dyDescent="0.25">
      <c r="B12" t="s">
        <v>65</v>
      </c>
      <c r="C12" s="17">
        <v>61750</v>
      </c>
      <c r="D12" s="17" cm="1">
        <f t="array" ref="D12">_xlfn._xlws.FILTER($J$5:$J$8,(C12&gt;=$H$5:$H$8)*(C12&lt;=$I$5:$I$8))</f>
        <v>3000</v>
      </c>
      <c r="E12" s="17"/>
      <c r="F12" s="17"/>
      <c r="G12" s="17"/>
    </row>
    <row r="13" spans="2:10" x14ac:dyDescent="0.25">
      <c r="B13" t="s">
        <v>61</v>
      </c>
      <c r="C13" s="17">
        <v>56865</v>
      </c>
      <c r="D13" s="17" cm="1">
        <f t="array" ref="D13">_xlfn._xlws.FILTER($J$5:$J$8,(C13&gt;=$H$5:$H$8)*(C13&lt;=$I$5:$I$8))</f>
        <v>3000</v>
      </c>
      <c r="E13" s="17"/>
      <c r="F13" s="17"/>
      <c r="G13" s="17"/>
    </row>
    <row r="14" spans="2:10" x14ac:dyDescent="0.25">
      <c r="B14" t="s">
        <v>58</v>
      </c>
      <c r="C14" s="17">
        <v>3383</v>
      </c>
      <c r="D14" s="17" cm="1">
        <f t="array" ref="D14">_xlfn._xlws.FILTER($J$5:$J$8,(C14&gt;=$H$5:$H$8)*(C14&lt;=$I$5:$I$8))</f>
        <v>500</v>
      </c>
      <c r="E14" s="17"/>
      <c r="F14" s="17"/>
      <c r="G14" s="17"/>
    </row>
    <row r="15" spans="2:10" x14ac:dyDescent="0.25">
      <c r="B15" t="s">
        <v>55</v>
      </c>
      <c r="C15" s="17">
        <v>57968</v>
      </c>
      <c r="D15" s="17" cm="1">
        <f t="array" ref="D15">_xlfn._xlws.FILTER($J$5:$J$8,(C15&gt;=$H$5:$H$8)*(C15&lt;=$I$5:$I$8))</f>
        <v>3000</v>
      </c>
      <c r="E15" s="17"/>
      <c r="F15" s="17"/>
      <c r="G15" s="17"/>
    </row>
    <row r="16" spans="2:10" x14ac:dyDescent="0.25">
      <c r="B16" t="s">
        <v>51</v>
      </c>
      <c r="C16" s="17">
        <v>77653</v>
      </c>
      <c r="D16" s="17" cm="1">
        <f t="array" ref="D16">_xlfn._xlws.FILTER($J$5:$J$8,(C16&gt;=$H$5:$H$8)*(C16&lt;=$I$5:$I$8))</f>
        <v>5000</v>
      </c>
      <c r="E16" s="17"/>
      <c r="F16" s="17"/>
      <c r="G16" s="17"/>
    </row>
    <row r="17" spans="2:7" x14ac:dyDescent="0.25">
      <c r="B17" t="s">
        <v>49</v>
      </c>
      <c r="C17" s="17">
        <v>21388</v>
      </c>
      <c r="D17" s="17" cm="1">
        <f t="array" ref="D17">_xlfn._xlws.FILTER($J$5:$J$8,(C17&gt;=$H$5:$H$8)*(C17&lt;=$I$5:$I$8))</f>
        <v>500</v>
      </c>
      <c r="E17" s="17"/>
      <c r="F17" s="17"/>
      <c r="G17" s="17"/>
    </row>
    <row r="18" spans="2:7" x14ac:dyDescent="0.25">
      <c r="B18" t="s">
        <v>47</v>
      </c>
      <c r="C18" s="17">
        <v>13554</v>
      </c>
      <c r="D18" s="17" cm="1">
        <f t="array" ref="D18">_xlfn._xlws.FILTER($J$5:$J$8,(C18&gt;=$H$5:$H$8)*(C18&lt;=$I$5:$I$8))</f>
        <v>500</v>
      </c>
      <c r="E18" s="17"/>
      <c r="F18" s="17"/>
      <c r="G18" s="17"/>
    </row>
    <row r="19" spans="2:7" x14ac:dyDescent="0.25">
      <c r="B19" t="s">
        <v>45</v>
      </c>
      <c r="C19" s="17">
        <v>31292</v>
      </c>
      <c r="D19" s="17" cm="1">
        <f t="array" ref="D19">_xlfn._xlws.FILTER($J$5:$J$8,(C19&gt;=$H$5:$H$8)*(C19&lt;=$I$5:$I$8))</f>
        <v>1500</v>
      </c>
      <c r="E19" s="17"/>
      <c r="F19" s="17"/>
      <c r="G19" s="17"/>
    </row>
    <row r="20" spans="2:7" x14ac:dyDescent="0.25">
      <c r="B20" t="s">
        <v>42</v>
      </c>
      <c r="C20" s="17">
        <v>26970</v>
      </c>
      <c r="D20" s="17" cm="1">
        <f t="array" ref="D20">_xlfn._xlws.FILTER($J$5:$J$8,(C20&gt;=$H$5:$H$8)*(C20&lt;=$I$5:$I$8))</f>
        <v>1500</v>
      </c>
      <c r="E20" s="17"/>
      <c r="F20" s="17"/>
      <c r="G20" s="17"/>
    </row>
  </sheetData>
  <pageMargins left="0.7" right="0.7" top="0.75" bottom="0.75" header="0.3" footer="0.3"/>
  <tableParts count="2"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21E46-6DEE-4EBF-A3BA-F8D0D6603020}">
  <dimension ref="B1:G45"/>
  <sheetViews>
    <sheetView workbookViewId="0">
      <selection activeCell="B2" sqref="B2"/>
    </sheetView>
  </sheetViews>
  <sheetFormatPr defaultRowHeight="15" x14ac:dyDescent="0.25"/>
  <cols>
    <col min="1" max="1" width="3.5703125" customWidth="1"/>
    <col min="3" max="3" width="17.85546875" bestFit="1" customWidth="1"/>
    <col min="4" max="4" width="10.7109375" bestFit="1" customWidth="1"/>
    <col min="5" max="5" width="13" bestFit="1" customWidth="1"/>
    <col min="6" max="6" width="10.85546875" bestFit="1" customWidth="1"/>
    <col min="7" max="7" width="12.28515625" bestFit="1" customWidth="1"/>
  </cols>
  <sheetData>
    <row r="1" spans="2:7" s="10" customFormat="1" ht="24.75" customHeight="1" x14ac:dyDescent="0.3">
      <c r="B1" s="11" t="s">
        <v>145</v>
      </c>
    </row>
    <row r="4" spans="2:7" x14ac:dyDescent="0.25">
      <c r="B4" t="s">
        <v>103</v>
      </c>
      <c r="C4" t="s">
        <v>104</v>
      </c>
      <c r="D4" t="s">
        <v>105</v>
      </c>
      <c r="E4" t="s">
        <v>106</v>
      </c>
      <c r="F4" t="s">
        <v>107</v>
      </c>
      <c r="G4" t="s">
        <v>108</v>
      </c>
    </row>
    <row r="5" spans="2:7" x14ac:dyDescent="0.25">
      <c r="B5" t="s">
        <v>109</v>
      </c>
      <c r="C5" t="s">
        <v>110</v>
      </c>
      <c r="D5" t="s">
        <v>111</v>
      </c>
      <c r="E5">
        <v>5</v>
      </c>
      <c r="F5" s="14">
        <v>449.99</v>
      </c>
      <c r="G5" s="14">
        <f>E5*F5</f>
        <v>2249.9499999999998</v>
      </c>
    </row>
    <row r="6" spans="2:7" x14ac:dyDescent="0.25">
      <c r="B6" t="s">
        <v>112</v>
      </c>
      <c r="C6" t="s">
        <v>113</v>
      </c>
      <c r="D6" t="s">
        <v>114</v>
      </c>
      <c r="E6">
        <v>44</v>
      </c>
      <c r="F6" s="14">
        <v>44.95</v>
      </c>
      <c r="G6" s="14">
        <f t="shared" ref="G6:G19" si="0">E6*F6</f>
        <v>1977.8000000000002</v>
      </c>
    </row>
    <row r="7" spans="2:7" x14ac:dyDescent="0.25">
      <c r="B7" t="s">
        <v>115</v>
      </c>
      <c r="C7" t="s">
        <v>116</v>
      </c>
      <c r="D7" t="s">
        <v>111</v>
      </c>
      <c r="E7">
        <v>7</v>
      </c>
      <c r="F7" s="14">
        <v>699.99</v>
      </c>
      <c r="G7" s="14">
        <f t="shared" si="0"/>
        <v>4899.93</v>
      </c>
    </row>
    <row r="8" spans="2:7" x14ac:dyDescent="0.25">
      <c r="B8" t="s">
        <v>117</v>
      </c>
      <c r="C8" t="s">
        <v>118</v>
      </c>
      <c r="D8" t="s">
        <v>119</v>
      </c>
      <c r="E8">
        <v>55</v>
      </c>
      <c r="F8" s="14">
        <v>39.99</v>
      </c>
      <c r="G8" s="14">
        <f t="shared" si="0"/>
        <v>2199.4500000000003</v>
      </c>
    </row>
    <row r="9" spans="2:7" x14ac:dyDescent="0.25">
      <c r="B9" t="s">
        <v>120</v>
      </c>
      <c r="C9" t="s">
        <v>121</v>
      </c>
      <c r="D9" t="s">
        <v>114</v>
      </c>
      <c r="E9">
        <v>100</v>
      </c>
      <c r="F9" s="14">
        <v>24.95</v>
      </c>
      <c r="G9" s="14">
        <f t="shared" si="0"/>
        <v>2495</v>
      </c>
    </row>
    <row r="10" spans="2:7" x14ac:dyDescent="0.25">
      <c r="B10" t="s">
        <v>122</v>
      </c>
      <c r="C10" t="s">
        <v>123</v>
      </c>
      <c r="D10" t="s">
        <v>124</v>
      </c>
      <c r="E10">
        <v>18</v>
      </c>
      <c r="F10" s="14">
        <v>249.99</v>
      </c>
      <c r="G10" s="14">
        <f t="shared" si="0"/>
        <v>4499.82</v>
      </c>
    </row>
    <row r="11" spans="2:7" x14ac:dyDescent="0.25">
      <c r="B11" t="s">
        <v>125</v>
      </c>
      <c r="C11" t="s">
        <v>126</v>
      </c>
      <c r="D11" t="s">
        <v>127</v>
      </c>
      <c r="E11">
        <v>64</v>
      </c>
      <c r="F11" s="14">
        <v>34.950000000000003</v>
      </c>
      <c r="G11" s="14">
        <f t="shared" si="0"/>
        <v>2236.8000000000002</v>
      </c>
    </row>
    <row r="12" spans="2:7" x14ac:dyDescent="0.25">
      <c r="B12" t="s">
        <v>128</v>
      </c>
      <c r="C12" t="s">
        <v>129</v>
      </c>
      <c r="D12" t="s">
        <v>114</v>
      </c>
      <c r="E12">
        <v>110</v>
      </c>
      <c r="F12" s="14">
        <v>29.99</v>
      </c>
      <c r="G12" s="14">
        <f t="shared" si="0"/>
        <v>3298.8999999999996</v>
      </c>
    </row>
    <row r="13" spans="2:7" x14ac:dyDescent="0.25">
      <c r="B13" t="s">
        <v>130</v>
      </c>
      <c r="C13" t="s">
        <v>131</v>
      </c>
      <c r="D13" t="s">
        <v>119</v>
      </c>
      <c r="E13">
        <v>25</v>
      </c>
      <c r="F13" s="14">
        <v>89.99</v>
      </c>
      <c r="G13" s="14">
        <f t="shared" si="0"/>
        <v>2249.75</v>
      </c>
    </row>
    <row r="14" spans="2:7" x14ac:dyDescent="0.25">
      <c r="B14" t="s">
        <v>132</v>
      </c>
      <c r="C14" t="s">
        <v>133</v>
      </c>
      <c r="D14" t="s">
        <v>124</v>
      </c>
      <c r="E14">
        <v>39</v>
      </c>
      <c r="F14" s="14">
        <v>149.99</v>
      </c>
      <c r="G14" s="14">
        <f t="shared" si="0"/>
        <v>5849.6100000000006</v>
      </c>
    </row>
    <row r="15" spans="2:7" x14ac:dyDescent="0.25">
      <c r="B15" t="s">
        <v>134</v>
      </c>
      <c r="C15" t="s">
        <v>135</v>
      </c>
      <c r="D15" t="s">
        <v>114</v>
      </c>
      <c r="E15">
        <v>95</v>
      </c>
      <c r="F15" s="14">
        <v>4.99</v>
      </c>
      <c r="G15" s="14">
        <f t="shared" si="0"/>
        <v>474.05</v>
      </c>
    </row>
    <row r="16" spans="2:7" x14ac:dyDescent="0.25">
      <c r="B16" t="s">
        <v>136</v>
      </c>
      <c r="C16" t="s">
        <v>137</v>
      </c>
      <c r="D16" t="s">
        <v>119</v>
      </c>
      <c r="E16">
        <v>310</v>
      </c>
      <c r="F16" s="14">
        <v>14.95</v>
      </c>
      <c r="G16" s="14">
        <f t="shared" si="0"/>
        <v>4634.5</v>
      </c>
    </row>
    <row r="17" spans="2:7" x14ac:dyDescent="0.25">
      <c r="B17" t="s">
        <v>138</v>
      </c>
      <c r="C17" t="s">
        <v>139</v>
      </c>
      <c r="D17" t="s">
        <v>111</v>
      </c>
      <c r="E17">
        <v>31</v>
      </c>
      <c r="F17" s="14">
        <v>349.99</v>
      </c>
      <c r="G17" s="14">
        <f t="shared" si="0"/>
        <v>10849.69</v>
      </c>
    </row>
    <row r="18" spans="2:7" x14ac:dyDescent="0.25">
      <c r="B18" t="s">
        <v>140</v>
      </c>
      <c r="C18" t="s">
        <v>141</v>
      </c>
      <c r="D18" t="s">
        <v>127</v>
      </c>
      <c r="E18">
        <v>14</v>
      </c>
      <c r="F18" s="14">
        <v>49.95</v>
      </c>
      <c r="G18" s="14">
        <f t="shared" si="0"/>
        <v>699.30000000000007</v>
      </c>
    </row>
    <row r="19" spans="2:7" x14ac:dyDescent="0.25">
      <c r="B19" t="s">
        <v>142</v>
      </c>
      <c r="C19" t="s">
        <v>143</v>
      </c>
      <c r="D19" t="s">
        <v>114</v>
      </c>
      <c r="E19">
        <v>250</v>
      </c>
      <c r="F19" s="14">
        <v>7.99</v>
      </c>
      <c r="G19" s="14">
        <f t="shared" si="0"/>
        <v>1997.5</v>
      </c>
    </row>
    <row r="20" spans="2:7" x14ac:dyDescent="0.25">
      <c r="B20" t="s">
        <v>146</v>
      </c>
      <c r="F20" s="18">
        <f>_xlfn.AGGREGATE(1,5,F5:F19)</f>
        <v>149.50999999999996</v>
      </c>
      <c r="G20" s="18">
        <f>SUBTOTAL(109,G5:G19)</f>
        <v>50612.05</v>
      </c>
    </row>
    <row r="25" spans="2:7" x14ac:dyDescent="0.25">
      <c r="B25" s="22" t="s">
        <v>105</v>
      </c>
      <c r="C25" s="22" t="s">
        <v>104</v>
      </c>
      <c r="D25" s="22" t="s">
        <v>151</v>
      </c>
    </row>
    <row r="26" spans="2:7" x14ac:dyDescent="0.25">
      <c r="B26" s="19" t="s">
        <v>114</v>
      </c>
      <c r="C26" s="19"/>
      <c r="D26" s="19"/>
    </row>
    <row r="27" spans="2:7" x14ac:dyDescent="0.25">
      <c r="C27" t="s">
        <v>113</v>
      </c>
      <c r="D27">
        <v>44</v>
      </c>
    </row>
    <row r="28" spans="2:7" x14ac:dyDescent="0.25">
      <c r="C28" t="s">
        <v>121</v>
      </c>
      <c r="D28">
        <v>100</v>
      </c>
    </row>
    <row r="29" spans="2:7" x14ac:dyDescent="0.25">
      <c r="C29" t="s">
        <v>135</v>
      </c>
      <c r="D29">
        <v>95</v>
      </c>
    </row>
    <row r="30" spans="2:7" x14ac:dyDescent="0.25">
      <c r="C30" t="s">
        <v>129</v>
      </c>
      <c r="D30">
        <v>110</v>
      </c>
    </row>
    <row r="31" spans="2:7" x14ac:dyDescent="0.25">
      <c r="C31" t="s">
        <v>143</v>
      </c>
      <c r="D31">
        <v>250</v>
      </c>
    </row>
    <row r="32" spans="2:7" x14ac:dyDescent="0.25">
      <c r="B32" s="20" t="s">
        <v>147</v>
      </c>
      <c r="C32" s="20"/>
      <c r="D32" s="20">
        <f>_xlfn.AGGREGATE(9,0,D27:D31)</f>
        <v>599</v>
      </c>
    </row>
    <row r="34" spans="2:4" x14ac:dyDescent="0.25">
      <c r="B34" s="19" t="s">
        <v>127</v>
      </c>
      <c r="C34" s="19"/>
      <c r="D34" s="19"/>
    </row>
    <row r="35" spans="2:4" x14ac:dyDescent="0.25">
      <c r="C35" t="s">
        <v>141</v>
      </c>
      <c r="D35">
        <v>14</v>
      </c>
    </row>
    <row r="36" spans="2:4" x14ac:dyDescent="0.25">
      <c r="C36" t="s">
        <v>126</v>
      </c>
      <c r="D36">
        <v>64</v>
      </c>
    </row>
    <row r="37" spans="2:4" x14ac:dyDescent="0.25">
      <c r="B37" s="20" t="s">
        <v>148</v>
      </c>
      <c r="C37" s="20"/>
      <c r="D37" s="20">
        <f>_xlfn.AGGREGATE(9,0,D35:D36)</f>
        <v>78</v>
      </c>
    </row>
    <row r="39" spans="2:4" x14ac:dyDescent="0.25">
      <c r="B39" s="19" t="s">
        <v>111</v>
      </c>
      <c r="C39" s="19"/>
      <c r="D39" s="19"/>
    </row>
    <row r="40" spans="2:4" x14ac:dyDescent="0.25">
      <c r="C40" t="s">
        <v>139</v>
      </c>
      <c r="D40">
        <v>31</v>
      </c>
    </row>
    <row r="41" spans="2:4" x14ac:dyDescent="0.25">
      <c r="C41" t="s">
        <v>116</v>
      </c>
      <c r="D41">
        <v>7</v>
      </c>
    </row>
    <row r="42" spans="2:4" x14ac:dyDescent="0.25">
      <c r="C42" t="s">
        <v>110</v>
      </c>
      <c r="D42">
        <v>5</v>
      </c>
    </row>
    <row r="43" spans="2:4" x14ac:dyDescent="0.25">
      <c r="B43" s="20" t="s">
        <v>149</v>
      </c>
      <c r="C43" s="20"/>
      <c r="D43" s="20">
        <f>_xlfn.AGGREGATE(9,0,D40:D42)</f>
        <v>43</v>
      </c>
    </row>
    <row r="45" spans="2:4" x14ac:dyDescent="0.25">
      <c r="B45" s="21" t="s">
        <v>150</v>
      </c>
      <c r="C45" s="21"/>
      <c r="D45" s="21">
        <f>_xlfn.AGGREGATE(9,0,D27:D43)</f>
        <v>720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A81DD-1876-4547-82AF-A4000A18BBB6}">
  <dimension ref="B1:K19"/>
  <sheetViews>
    <sheetView tabSelected="1" workbookViewId="0">
      <selection activeCell="H5" sqref="H5"/>
    </sheetView>
  </sheetViews>
  <sheetFormatPr defaultRowHeight="15" x14ac:dyDescent="0.25"/>
  <cols>
    <col min="1" max="1" width="3.5703125" customWidth="1"/>
    <col min="2" max="2" width="9.42578125" customWidth="1"/>
    <col min="3" max="3" width="17.85546875" bestFit="1" customWidth="1"/>
    <col min="4" max="4" width="10.7109375" bestFit="1" customWidth="1"/>
    <col min="5" max="5" width="10.7109375" customWidth="1"/>
    <col min="6" max="6" width="7.7109375" customWidth="1"/>
    <col min="9" max="9" width="10.7109375" bestFit="1" customWidth="1"/>
  </cols>
  <sheetData>
    <row r="1" spans="2:11" s="10" customFormat="1" ht="24.75" customHeight="1" x14ac:dyDescent="0.3">
      <c r="B1" s="11" t="s">
        <v>244</v>
      </c>
    </row>
    <row r="4" spans="2:11" x14ac:dyDescent="0.25">
      <c r="B4" t="s">
        <v>103</v>
      </c>
      <c r="C4" t="s">
        <v>104</v>
      </c>
      <c r="D4" t="s">
        <v>105</v>
      </c>
      <c r="E4" t="s">
        <v>245</v>
      </c>
      <c r="F4" t="s">
        <v>151</v>
      </c>
    </row>
    <row r="5" spans="2:11" x14ac:dyDescent="0.25">
      <c r="B5" t="s">
        <v>109</v>
      </c>
      <c r="C5" t="s">
        <v>110</v>
      </c>
      <c r="D5" t="s">
        <v>111</v>
      </c>
      <c r="E5" t="s">
        <v>246</v>
      </c>
      <c r="F5">
        <v>5</v>
      </c>
      <c r="H5" t="str" cm="1">
        <f t="array" ref="H5:K11">_xlfn.PIVOTBY(tblSales[Category],tblSales[Store],tblSales[Qty],_xleta.SUM)</f>
        <v/>
      </c>
      <c r="I5" t="str">
        <v>Beach</v>
      </c>
      <c r="J5" t="str">
        <v>Pier</v>
      </c>
      <c r="K5" t="str">
        <v>Total</v>
      </c>
    </row>
    <row r="6" spans="2:11" x14ac:dyDescent="0.25">
      <c r="B6" t="s">
        <v>112</v>
      </c>
      <c r="C6" t="s">
        <v>113</v>
      </c>
      <c r="D6" t="s">
        <v>114</v>
      </c>
      <c r="E6" t="s">
        <v>246</v>
      </c>
      <c r="F6">
        <v>44</v>
      </c>
      <c r="H6" t="str">
        <v>Accessories</v>
      </c>
      <c r="I6">
        <v>144</v>
      </c>
      <c r="J6">
        <v>113</v>
      </c>
      <c r="K6">
        <v>257</v>
      </c>
    </row>
    <row r="7" spans="2:11" x14ac:dyDescent="0.25">
      <c r="B7" t="s">
        <v>115</v>
      </c>
      <c r="C7" t="s">
        <v>116</v>
      </c>
      <c r="D7" t="s">
        <v>111</v>
      </c>
      <c r="E7" t="s">
        <v>246</v>
      </c>
      <c r="F7">
        <v>7</v>
      </c>
      <c r="H7" t="str">
        <v>Apparel</v>
      </c>
      <c r="I7">
        <v>64</v>
      </c>
      <c r="J7">
        <v>12</v>
      </c>
      <c r="K7">
        <v>76</v>
      </c>
    </row>
    <row r="8" spans="2:11" x14ac:dyDescent="0.25">
      <c r="B8" t="s">
        <v>117</v>
      </c>
      <c r="C8" t="s">
        <v>118</v>
      </c>
      <c r="D8" t="s">
        <v>119</v>
      </c>
      <c r="E8" t="s">
        <v>246</v>
      </c>
      <c r="F8">
        <v>55</v>
      </c>
      <c r="H8" t="str">
        <v>Boards</v>
      </c>
      <c r="I8">
        <v>12</v>
      </c>
      <c r="J8">
        <v>20</v>
      </c>
      <c r="K8">
        <v>32</v>
      </c>
    </row>
    <row r="9" spans="2:11" x14ac:dyDescent="0.25">
      <c r="B9" t="s">
        <v>120</v>
      </c>
      <c r="C9" t="s">
        <v>121</v>
      </c>
      <c r="D9" t="s">
        <v>114</v>
      </c>
      <c r="E9" t="s">
        <v>246</v>
      </c>
      <c r="F9">
        <v>100</v>
      </c>
      <c r="H9" t="str">
        <v>Gear</v>
      </c>
      <c r="I9">
        <v>55</v>
      </c>
      <c r="J9">
        <v>25</v>
      </c>
      <c r="K9">
        <v>80</v>
      </c>
    </row>
    <row r="10" spans="2:11" x14ac:dyDescent="0.25">
      <c r="B10" t="s">
        <v>122</v>
      </c>
      <c r="C10" t="s">
        <v>123</v>
      </c>
      <c r="D10" t="s">
        <v>124</v>
      </c>
      <c r="E10" t="s">
        <v>246</v>
      </c>
      <c r="F10">
        <v>18</v>
      </c>
      <c r="H10" t="str">
        <v>Wetsuits</v>
      </c>
      <c r="I10">
        <v>18</v>
      </c>
      <c r="J10">
        <v>25</v>
      </c>
      <c r="K10">
        <v>43</v>
      </c>
    </row>
    <row r="11" spans="2:11" x14ac:dyDescent="0.25">
      <c r="B11" t="s">
        <v>125</v>
      </c>
      <c r="C11" t="s">
        <v>126</v>
      </c>
      <c r="D11" t="s">
        <v>127</v>
      </c>
      <c r="E11" t="s">
        <v>246</v>
      </c>
      <c r="F11">
        <v>64</v>
      </c>
      <c r="H11" t="str">
        <v>Total</v>
      </c>
      <c r="I11">
        <v>293</v>
      </c>
      <c r="J11">
        <v>195</v>
      </c>
      <c r="K11">
        <v>488</v>
      </c>
    </row>
    <row r="12" spans="2:11" x14ac:dyDescent="0.25">
      <c r="B12" t="s">
        <v>109</v>
      </c>
      <c r="C12" t="s">
        <v>110</v>
      </c>
      <c r="D12" t="s">
        <v>111</v>
      </c>
      <c r="E12" t="s">
        <v>247</v>
      </c>
      <c r="F12">
        <v>10</v>
      </c>
    </row>
    <row r="13" spans="2:11" x14ac:dyDescent="0.25">
      <c r="B13" t="s">
        <v>112</v>
      </c>
      <c r="C13" t="s">
        <v>113</v>
      </c>
      <c r="D13" t="s">
        <v>114</v>
      </c>
      <c r="E13" t="s">
        <v>247</v>
      </c>
      <c r="F13">
        <v>25</v>
      </c>
    </row>
    <row r="14" spans="2:11" x14ac:dyDescent="0.25">
      <c r="B14" t="s">
        <v>115</v>
      </c>
      <c r="C14" t="s">
        <v>116</v>
      </c>
      <c r="D14" t="s">
        <v>111</v>
      </c>
      <c r="E14" t="s">
        <v>247</v>
      </c>
      <c r="F14">
        <v>10</v>
      </c>
    </row>
    <row r="15" spans="2:11" x14ac:dyDescent="0.25">
      <c r="B15" t="s">
        <v>117</v>
      </c>
      <c r="C15" t="s">
        <v>118</v>
      </c>
      <c r="D15" t="s">
        <v>119</v>
      </c>
      <c r="E15" t="s">
        <v>247</v>
      </c>
      <c r="F15">
        <v>25</v>
      </c>
    </row>
    <row r="16" spans="2:11" x14ac:dyDescent="0.25">
      <c r="B16" t="s">
        <v>120</v>
      </c>
      <c r="C16" t="s">
        <v>121</v>
      </c>
      <c r="D16" t="s">
        <v>114</v>
      </c>
      <c r="E16" t="s">
        <v>247</v>
      </c>
      <c r="F16">
        <v>88</v>
      </c>
    </row>
    <row r="17" spans="2:6" x14ac:dyDescent="0.25">
      <c r="B17" t="s">
        <v>122</v>
      </c>
      <c r="C17" t="s">
        <v>123</v>
      </c>
      <c r="D17" t="s">
        <v>124</v>
      </c>
      <c r="E17" t="s">
        <v>247</v>
      </c>
      <c r="F17">
        <v>25</v>
      </c>
    </row>
    <row r="18" spans="2:6" x14ac:dyDescent="0.25">
      <c r="B18" t="s">
        <v>125</v>
      </c>
      <c r="C18" t="s">
        <v>126</v>
      </c>
      <c r="D18" t="s">
        <v>127</v>
      </c>
      <c r="E18" t="s">
        <v>247</v>
      </c>
      <c r="F18">
        <v>12</v>
      </c>
    </row>
    <row r="19" spans="2:6" x14ac:dyDescent="0.25">
      <c r="B19" t="s">
        <v>146</v>
      </c>
      <c r="F19">
        <f>SUBTOTAL(109,tblSales[Qty])</f>
        <v>488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93661-ED05-4D89-B66B-68903910F7A0}">
  <dimension ref="B1:S22"/>
  <sheetViews>
    <sheetView showGridLines="0" topLeftCell="P1" workbookViewId="0">
      <selection activeCell="S5" sqref="S5"/>
    </sheetView>
  </sheetViews>
  <sheetFormatPr defaultRowHeight="15" outlineLevelRow="1" outlineLevelCol="1" x14ac:dyDescent="0.25"/>
  <cols>
    <col min="1" max="1" width="3.5703125" customWidth="1"/>
    <col min="2" max="2" width="10.85546875" customWidth="1"/>
    <col min="4" max="4" width="11.42578125" customWidth="1" outlineLevel="1"/>
    <col min="5" max="5" width="14.85546875" customWidth="1" outlineLevel="1"/>
    <col min="6" max="6" width="10.7109375" customWidth="1" outlineLevel="1"/>
    <col min="7" max="7" width="11.140625" customWidth="1" outlineLevel="1"/>
    <col min="8" max="8" width="8.7109375" customWidth="1" outlineLevel="1"/>
    <col min="11" max="11" width="13.140625" customWidth="1"/>
    <col min="12" max="12" width="10.7109375" customWidth="1"/>
    <col min="13" max="13" width="12.140625" customWidth="1" outlineLevel="1"/>
    <col min="14" max="14" width="9.7109375" customWidth="1" outlineLevel="1"/>
    <col min="17" max="17" width="12" customWidth="1"/>
    <col min="18" max="19" width="12.5703125" bestFit="1" customWidth="1"/>
  </cols>
  <sheetData>
    <row r="1" spans="2:19" s="10" customFormat="1" ht="24.75" customHeight="1" x14ac:dyDescent="0.3">
      <c r="B1" s="11" t="s">
        <v>164</v>
      </c>
    </row>
    <row r="3" spans="2:19" outlineLevel="1" x14ac:dyDescent="0.25">
      <c r="C3" s="16" t="s">
        <v>168</v>
      </c>
      <c r="D3" s="16" t="s">
        <v>169</v>
      </c>
      <c r="E3" s="16" t="s">
        <v>170</v>
      </c>
      <c r="F3" s="16" t="s">
        <v>174</v>
      </c>
      <c r="G3" s="16" t="s">
        <v>175</v>
      </c>
      <c r="H3" s="16" t="s">
        <v>176</v>
      </c>
      <c r="L3" s="16">
        <v>0</v>
      </c>
      <c r="M3" s="16" t="s">
        <v>182</v>
      </c>
      <c r="N3" s="16" t="s">
        <v>181</v>
      </c>
      <c r="S3" s="16" t="s">
        <v>243</v>
      </c>
    </row>
    <row r="4" spans="2:19" x14ac:dyDescent="0.25">
      <c r="B4" s="16" t="s">
        <v>89</v>
      </c>
      <c r="C4" s="16" t="s">
        <v>165</v>
      </c>
      <c r="D4" s="16" t="s">
        <v>171</v>
      </c>
      <c r="E4" s="16" t="s">
        <v>172</v>
      </c>
      <c r="F4" s="16" t="s">
        <v>166</v>
      </c>
      <c r="G4" s="16" t="s">
        <v>173</v>
      </c>
      <c r="H4" s="16" t="s">
        <v>167</v>
      </c>
      <c r="K4" t="s">
        <v>177</v>
      </c>
      <c r="L4" t="s">
        <v>178</v>
      </c>
      <c r="M4" t="s">
        <v>179</v>
      </c>
      <c r="N4" t="s">
        <v>180</v>
      </c>
      <c r="Q4" t="s">
        <v>105</v>
      </c>
      <c r="R4" t="s">
        <v>241</v>
      </c>
      <c r="S4" t="s">
        <v>242</v>
      </c>
    </row>
    <row r="5" spans="2:19" x14ac:dyDescent="0.25">
      <c r="B5" s="4">
        <v>46011</v>
      </c>
      <c r="C5" s="4" t="str">
        <f>TEXT(B5,"m")</f>
        <v>12</v>
      </c>
      <c r="D5" s="4" t="str">
        <f t="shared" ref="D5:D22" si="0">TEXT(B5,"mmm")</f>
        <v>Dec</v>
      </c>
      <c r="E5" s="4" t="str">
        <f t="shared" ref="E5:E22" si="1">TEXT(B5,"mmmm")</f>
        <v>December</v>
      </c>
      <c r="F5" s="4" t="str">
        <f t="shared" ref="F5:F22" si="2">TEXT(B5,"ddd")</f>
        <v>Sat</v>
      </c>
      <c r="G5" s="4" t="str">
        <f t="shared" ref="G5:G22" si="3">TEXT(B5,"d")</f>
        <v>20</v>
      </c>
      <c r="H5" s="4" t="str">
        <f t="shared" ref="H5:H22" si="4">TEXT(B5,"yyyy")</f>
        <v>2025</v>
      </c>
      <c r="K5">
        <v>500245.34</v>
      </c>
      <c r="L5">
        <f t="shared" ref="L5:L6" si="5">TEXT(K5,"0")*1</f>
        <v>500245</v>
      </c>
      <c r="M5" t="str">
        <f t="shared" ref="M5:M6" si="6">TEXT(K5,"$0.0,""K""")</f>
        <v>$500.2K</v>
      </c>
      <c r="N5" t="str">
        <f t="shared" ref="N5:N6" si="7">TEXT(L5,"$0.0,,""M""")</f>
        <v>$0.5M</v>
      </c>
      <c r="Q5" t="s">
        <v>111</v>
      </c>
      <c r="R5" s="25">
        <v>1285234</v>
      </c>
      <c r="S5" t="str">
        <f>TEXT(Table2[[#This Row],[Sales]],"$0.0,,""M""")</f>
        <v>$1.3M</v>
      </c>
    </row>
    <row r="6" spans="2:19" x14ac:dyDescent="0.25">
      <c r="B6" s="4">
        <v>46012</v>
      </c>
      <c r="C6" s="4" t="str">
        <f t="shared" ref="C6:C22" si="8">TEXT(B6,"m")</f>
        <v>12</v>
      </c>
      <c r="D6" s="4" t="str">
        <f t="shared" si="0"/>
        <v>Dec</v>
      </c>
      <c r="E6" s="4" t="str">
        <f t="shared" si="1"/>
        <v>December</v>
      </c>
      <c r="F6" s="4" t="str">
        <f t="shared" si="2"/>
        <v>Sun</v>
      </c>
      <c r="G6" s="4" t="str">
        <f t="shared" si="3"/>
        <v>21</v>
      </c>
      <c r="H6" s="4" t="str">
        <f t="shared" si="4"/>
        <v>2025</v>
      </c>
      <c r="K6">
        <v>12356214.779999999</v>
      </c>
      <c r="L6">
        <f t="shared" si="5"/>
        <v>12356215</v>
      </c>
      <c r="M6" t="str">
        <f t="shared" si="6"/>
        <v>$12356.2K</v>
      </c>
      <c r="N6" t="str">
        <f t="shared" si="7"/>
        <v>$12.4M</v>
      </c>
      <c r="Q6" t="s">
        <v>114</v>
      </c>
      <c r="R6" s="25">
        <v>4752365</v>
      </c>
      <c r="S6" t="str">
        <f>TEXT(Table2[[#This Row],[Sales]],"$0.0,,""M""")</f>
        <v>$4.8M</v>
      </c>
    </row>
    <row r="7" spans="2:19" x14ac:dyDescent="0.25">
      <c r="B7" s="4">
        <v>46013</v>
      </c>
      <c r="C7" s="4" t="str">
        <f t="shared" si="8"/>
        <v>12</v>
      </c>
      <c r="D7" s="4" t="str">
        <f t="shared" si="0"/>
        <v>Dec</v>
      </c>
      <c r="E7" s="4" t="str">
        <f t="shared" si="1"/>
        <v>December</v>
      </c>
      <c r="F7" s="4" t="str">
        <f t="shared" si="2"/>
        <v>Mon</v>
      </c>
      <c r="G7" s="4" t="str">
        <f t="shared" si="3"/>
        <v>22</v>
      </c>
      <c r="H7" s="4" t="str">
        <f t="shared" si="4"/>
        <v>2025</v>
      </c>
      <c r="Q7" t="s">
        <v>127</v>
      </c>
      <c r="R7" s="25">
        <v>4852698</v>
      </c>
      <c r="S7" t="str">
        <f>TEXT(Table2[[#This Row],[Sales]],"$0.0,,""M""")</f>
        <v>$4.9M</v>
      </c>
    </row>
    <row r="8" spans="2:19" x14ac:dyDescent="0.25">
      <c r="B8" s="4">
        <v>46014</v>
      </c>
      <c r="C8" s="4" t="str">
        <f t="shared" si="8"/>
        <v>12</v>
      </c>
      <c r="D8" s="4" t="str">
        <f t="shared" si="0"/>
        <v>Dec</v>
      </c>
      <c r="E8" s="4" t="str">
        <f t="shared" si="1"/>
        <v>December</v>
      </c>
      <c r="F8" s="4" t="str">
        <f t="shared" si="2"/>
        <v>Tue</v>
      </c>
      <c r="G8" s="4" t="str">
        <f t="shared" si="3"/>
        <v>23</v>
      </c>
      <c r="H8" s="4" t="str">
        <f t="shared" si="4"/>
        <v>2025</v>
      </c>
    </row>
    <row r="9" spans="2:19" x14ac:dyDescent="0.25">
      <c r="B9" s="4">
        <v>46015</v>
      </c>
      <c r="C9" s="4" t="str">
        <f t="shared" si="8"/>
        <v>12</v>
      </c>
      <c r="D9" s="4" t="str">
        <f t="shared" si="0"/>
        <v>Dec</v>
      </c>
      <c r="E9" s="4" t="str">
        <f t="shared" si="1"/>
        <v>December</v>
      </c>
      <c r="F9" s="4" t="str">
        <f t="shared" si="2"/>
        <v>Wed</v>
      </c>
      <c r="G9" s="4" t="str">
        <f t="shared" si="3"/>
        <v>24</v>
      </c>
      <c r="H9" s="4" t="str">
        <f t="shared" si="4"/>
        <v>2025</v>
      </c>
    </row>
    <row r="10" spans="2:19" x14ac:dyDescent="0.25">
      <c r="B10" s="4">
        <v>46016</v>
      </c>
      <c r="C10" s="4" t="str">
        <f t="shared" si="8"/>
        <v>12</v>
      </c>
      <c r="D10" s="4" t="str">
        <f t="shared" si="0"/>
        <v>Dec</v>
      </c>
      <c r="E10" s="4" t="str">
        <f t="shared" si="1"/>
        <v>December</v>
      </c>
      <c r="F10" s="4" t="str">
        <f t="shared" si="2"/>
        <v>Thu</v>
      </c>
      <c r="G10" s="4" t="str">
        <f t="shared" si="3"/>
        <v>25</v>
      </c>
      <c r="H10" s="4" t="str">
        <f t="shared" si="4"/>
        <v>2025</v>
      </c>
    </row>
    <row r="11" spans="2:19" x14ac:dyDescent="0.25">
      <c r="B11" s="4">
        <v>46017</v>
      </c>
      <c r="C11" s="4" t="str">
        <f t="shared" si="8"/>
        <v>12</v>
      </c>
      <c r="D11" s="4" t="str">
        <f t="shared" si="0"/>
        <v>Dec</v>
      </c>
      <c r="E11" s="4" t="str">
        <f t="shared" si="1"/>
        <v>December</v>
      </c>
      <c r="F11" s="4" t="str">
        <f t="shared" si="2"/>
        <v>Fri</v>
      </c>
      <c r="G11" s="4" t="str">
        <f t="shared" si="3"/>
        <v>26</v>
      </c>
      <c r="H11" s="4" t="str">
        <f t="shared" si="4"/>
        <v>2025</v>
      </c>
    </row>
    <row r="12" spans="2:19" x14ac:dyDescent="0.25">
      <c r="B12" s="4">
        <v>46018</v>
      </c>
      <c r="C12" s="4" t="str">
        <f t="shared" si="8"/>
        <v>12</v>
      </c>
      <c r="D12" s="4" t="str">
        <f t="shared" si="0"/>
        <v>Dec</v>
      </c>
      <c r="E12" s="4" t="str">
        <f t="shared" si="1"/>
        <v>December</v>
      </c>
      <c r="F12" s="4" t="str">
        <f t="shared" si="2"/>
        <v>Sat</v>
      </c>
      <c r="G12" s="4" t="str">
        <f t="shared" si="3"/>
        <v>27</v>
      </c>
      <c r="H12" s="4" t="str">
        <f t="shared" si="4"/>
        <v>2025</v>
      </c>
    </row>
    <row r="13" spans="2:19" x14ac:dyDescent="0.25">
      <c r="B13" s="4">
        <v>46019</v>
      </c>
      <c r="C13" s="4" t="str">
        <f t="shared" si="8"/>
        <v>12</v>
      </c>
      <c r="D13" s="4" t="str">
        <f t="shared" si="0"/>
        <v>Dec</v>
      </c>
      <c r="E13" s="4" t="str">
        <f t="shared" si="1"/>
        <v>December</v>
      </c>
      <c r="F13" s="4" t="str">
        <f t="shared" si="2"/>
        <v>Sun</v>
      </c>
      <c r="G13" s="4" t="str">
        <f t="shared" si="3"/>
        <v>28</v>
      </c>
      <c r="H13" s="4" t="str">
        <f t="shared" si="4"/>
        <v>2025</v>
      </c>
    </row>
    <row r="14" spans="2:19" x14ac:dyDescent="0.25">
      <c r="B14" s="4">
        <v>46024</v>
      </c>
      <c r="C14" s="4" t="str">
        <f t="shared" si="8"/>
        <v>1</v>
      </c>
      <c r="D14" s="4" t="str">
        <f t="shared" si="0"/>
        <v>Jan</v>
      </c>
      <c r="E14" s="4" t="str">
        <f t="shared" si="1"/>
        <v>January</v>
      </c>
      <c r="F14" s="4" t="str">
        <f t="shared" si="2"/>
        <v>Fri</v>
      </c>
      <c r="G14" s="4" t="str">
        <f t="shared" si="3"/>
        <v>2</v>
      </c>
      <c r="H14" s="4" t="str">
        <f t="shared" si="4"/>
        <v>2026</v>
      </c>
    </row>
    <row r="15" spans="2:19" x14ac:dyDescent="0.25">
      <c r="B15" s="4">
        <v>46025</v>
      </c>
      <c r="C15" s="4" t="str">
        <f t="shared" si="8"/>
        <v>1</v>
      </c>
      <c r="D15" s="4" t="str">
        <f t="shared" si="0"/>
        <v>Jan</v>
      </c>
      <c r="E15" s="4" t="str">
        <f t="shared" si="1"/>
        <v>January</v>
      </c>
      <c r="F15" s="4" t="str">
        <f t="shared" si="2"/>
        <v>Sat</v>
      </c>
      <c r="G15" s="4" t="str">
        <f t="shared" si="3"/>
        <v>3</v>
      </c>
      <c r="H15" s="4" t="str">
        <f t="shared" si="4"/>
        <v>2026</v>
      </c>
    </row>
    <row r="16" spans="2:19" x14ac:dyDescent="0.25">
      <c r="B16" s="4">
        <v>46026</v>
      </c>
      <c r="C16" s="4" t="str">
        <f t="shared" si="8"/>
        <v>1</v>
      </c>
      <c r="D16" s="4" t="str">
        <f t="shared" si="0"/>
        <v>Jan</v>
      </c>
      <c r="E16" s="4" t="str">
        <f t="shared" si="1"/>
        <v>January</v>
      </c>
      <c r="F16" s="4" t="str">
        <f t="shared" si="2"/>
        <v>Sun</v>
      </c>
      <c r="G16" s="4" t="str">
        <f t="shared" si="3"/>
        <v>4</v>
      </c>
      <c r="H16" s="4" t="str">
        <f t="shared" si="4"/>
        <v>2026</v>
      </c>
    </row>
    <row r="17" spans="2:8" x14ac:dyDescent="0.25">
      <c r="B17" s="4">
        <v>46027</v>
      </c>
      <c r="C17" s="4" t="str">
        <f t="shared" si="8"/>
        <v>1</v>
      </c>
      <c r="D17" s="4" t="str">
        <f t="shared" si="0"/>
        <v>Jan</v>
      </c>
      <c r="E17" s="4" t="str">
        <f t="shared" si="1"/>
        <v>January</v>
      </c>
      <c r="F17" s="4" t="str">
        <f t="shared" si="2"/>
        <v>Mon</v>
      </c>
      <c r="G17" s="4" t="str">
        <f t="shared" si="3"/>
        <v>5</v>
      </c>
      <c r="H17" s="4" t="str">
        <f t="shared" si="4"/>
        <v>2026</v>
      </c>
    </row>
    <row r="18" spans="2:8" x14ac:dyDescent="0.25">
      <c r="B18" s="4">
        <v>46054</v>
      </c>
      <c r="C18" s="4" t="str">
        <f t="shared" si="8"/>
        <v>2</v>
      </c>
      <c r="D18" s="4" t="str">
        <f t="shared" si="0"/>
        <v>Feb</v>
      </c>
      <c r="E18" s="4" t="str">
        <f t="shared" si="1"/>
        <v>February</v>
      </c>
      <c r="F18" s="4" t="str">
        <f t="shared" si="2"/>
        <v>Sun</v>
      </c>
      <c r="G18" s="4" t="str">
        <f t="shared" si="3"/>
        <v>1</v>
      </c>
      <c r="H18" s="4" t="str">
        <f t="shared" si="4"/>
        <v>2026</v>
      </c>
    </row>
    <row r="19" spans="2:8" x14ac:dyDescent="0.25">
      <c r="B19" s="4">
        <v>46055</v>
      </c>
      <c r="C19" s="4" t="str">
        <f t="shared" si="8"/>
        <v>2</v>
      </c>
      <c r="D19" s="4" t="str">
        <f t="shared" si="0"/>
        <v>Feb</v>
      </c>
      <c r="E19" s="4" t="str">
        <f t="shared" si="1"/>
        <v>February</v>
      </c>
      <c r="F19" s="4" t="str">
        <f t="shared" si="2"/>
        <v>Mon</v>
      </c>
      <c r="G19" s="4" t="str">
        <f t="shared" si="3"/>
        <v>2</v>
      </c>
      <c r="H19" s="4" t="str">
        <f t="shared" si="4"/>
        <v>2026</v>
      </c>
    </row>
    <row r="20" spans="2:8" x14ac:dyDescent="0.25">
      <c r="B20" s="4">
        <v>46056</v>
      </c>
      <c r="C20" s="4" t="str">
        <f t="shared" si="8"/>
        <v>2</v>
      </c>
      <c r="D20" s="4" t="str">
        <f t="shared" si="0"/>
        <v>Feb</v>
      </c>
      <c r="E20" s="4" t="str">
        <f t="shared" si="1"/>
        <v>February</v>
      </c>
      <c r="F20" s="4" t="str">
        <f t="shared" si="2"/>
        <v>Tue</v>
      </c>
      <c r="G20" s="4" t="str">
        <f t="shared" si="3"/>
        <v>3</v>
      </c>
      <c r="H20" s="4" t="str">
        <f t="shared" si="4"/>
        <v>2026</v>
      </c>
    </row>
    <row r="21" spans="2:8" x14ac:dyDescent="0.25">
      <c r="B21" s="4">
        <v>46057</v>
      </c>
      <c r="C21" s="4" t="str">
        <f t="shared" si="8"/>
        <v>2</v>
      </c>
      <c r="D21" s="4" t="str">
        <f t="shared" si="0"/>
        <v>Feb</v>
      </c>
      <c r="E21" s="4" t="str">
        <f t="shared" si="1"/>
        <v>February</v>
      </c>
      <c r="F21" s="4" t="str">
        <f t="shared" si="2"/>
        <v>Wed</v>
      </c>
      <c r="G21" s="4" t="str">
        <f t="shared" si="3"/>
        <v>4</v>
      </c>
      <c r="H21" s="4" t="str">
        <f t="shared" si="4"/>
        <v>2026</v>
      </c>
    </row>
    <row r="22" spans="2:8" x14ac:dyDescent="0.25">
      <c r="B22" s="4">
        <v>46058</v>
      </c>
      <c r="C22" s="4" t="str">
        <f t="shared" si="8"/>
        <v>2</v>
      </c>
      <c r="D22" s="4" t="str">
        <f t="shared" si="0"/>
        <v>Feb</v>
      </c>
      <c r="E22" s="4" t="str">
        <f t="shared" si="1"/>
        <v>February</v>
      </c>
      <c r="F22" s="4" t="str">
        <f t="shared" si="2"/>
        <v>Thu</v>
      </c>
      <c r="G22" s="4" t="str">
        <f t="shared" si="3"/>
        <v>5</v>
      </c>
      <c r="H22" s="4" t="str">
        <f t="shared" si="4"/>
        <v>2026</v>
      </c>
    </row>
  </sheetData>
  <pageMargins left="0.7" right="0.7" top="0.75" bottom="0.75" header="0.3" footer="0.3"/>
  <drawing r:id="rId1"/>
  <tableParts count="3">
    <tablePart r:id="rId2"/>
    <tablePart r:id="rId3"/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1622E-56B5-4C6A-9724-DDF8A3CDE00F}">
  <dimension ref="B1:J16"/>
  <sheetViews>
    <sheetView workbookViewId="0">
      <selection activeCell="G5" sqref="G5"/>
    </sheetView>
  </sheetViews>
  <sheetFormatPr defaultRowHeight="15" outlineLevelRow="1" outlineLevelCol="1" x14ac:dyDescent="0.25"/>
  <cols>
    <col min="1" max="1" width="3.5703125" customWidth="1"/>
    <col min="2" max="2" width="15.5703125" bestFit="1" customWidth="1"/>
    <col min="3" max="3" width="15.5703125" customWidth="1"/>
    <col min="4" max="4" width="15.5703125" customWidth="1" outlineLevel="1"/>
    <col min="5" max="5" width="29.42578125" customWidth="1" outlineLevel="1"/>
    <col min="6" max="6" width="17.28515625" customWidth="1" outlineLevel="1"/>
    <col min="7" max="7" width="26.85546875" customWidth="1" outlineLevel="1"/>
    <col min="8" max="8" width="18.85546875" customWidth="1" outlineLevel="1"/>
    <col min="9" max="9" width="39.7109375" customWidth="1" outlineLevel="1"/>
    <col min="10" max="10" width="10.42578125" customWidth="1" outlineLevel="1"/>
    <col min="11" max="11" width="2.5703125" customWidth="1"/>
  </cols>
  <sheetData>
    <row r="1" spans="2:10" s="10" customFormat="1" ht="24.75" customHeight="1" x14ac:dyDescent="0.3">
      <c r="B1" s="11" t="s">
        <v>183</v>
      </c>
      <c r="C1" s="11"/>
      <c r="D1" s="11"/>
    </row>
    <row r="3" spans="2:10" outlineLevel="1" x14ac:dyDescent="0.25">
      <c r="C3" t="s">
        <v>230</v>
      </c>
      <c r="D3" t="s">
        <v>231</v>
      </c>
      <c r="F3" t="s">
        <v>229</v>
      </c>
      <c r="H3" t="s">
        <v>235</v>
      </c>
      <c r="J3" t="s">
        <v>234</v>
      </c>
    </row>
    <row r="4" spans="2:10" x14ac:dyDescent="0.25">
      <c r="B4" t="s">
        <v>184</v>
      </c>
      <c r="C4" s="23" t="s">
        <v>236</v>
      </c>
      <c r="D4" s="23" t="s">
        <v>237</v>
      </c>
      <c r="E4" t="s">
        <v>185</v>
      </c>
      <c r="F4" s="23" t="s">
        <v>228</v>
      </c>
      <c r="G4" t="s">
        <v>210</v>
      </c>
      <c r="H4" s="23" t="s">
        <v>232</v>
      </c>
      <c r="I4" t="s">
        <v>221</v>
      </c>
      <c r="J4" s="23" t="s">
        <v>233</v>
      </c>
    </row>
    <row r="5" spans="2:10" x14ac:dyDescent="0.25">
      <c r="B5" t="s">
        <v>186</v>
      </c>
      <c r="C5" t="str" cm="1">
        <f t="array" ref="C5">_xlfn.REGEXEXTRACT(B5,"^[^ ]+")</f>
        <v>Alice</v>
      </c>
      <c r="D5" t="str" cm="1">
        <f t="array" ref="D5">_xlfn.REGEXEXTRACT(B5,"(?&lt;= ).*")</f>
        <v>Morgan</v>
      </c>
      <c r="E5" t="s">
        <v>187</v>
      </c>
      <c r="F5" t="str" cm="1">
        <f t="array" ref="F5">_xlfn.REGEXEXTRACT(E5,"(?&lt;=@)[a-zA-Z0-9-]+")</f>
        <v>acmecorp</v>
      </c>
      <c r="G5" t="s">
        <v>211</v>
      </c>
      <c r="H5" t="str" cm="1">
        <f t="array" ref="H5">_xlfn.REGEXEXTRACT(G5,"^.*(?= )")</f>
        <v>Shortboard 6'2"</v>
      </c>
      <c r="I5" t="s">
        <v>215</v>
      </c>
      <c r="J5" t="str" cm="1">
        <f t="array" ref="J5">_xlfn.REGEXEXTRACT(I5,"\b\d{5}\b")</f>
        <v>62704</v>
      </c>
    </row>
    <row r="6" spans="2:10" x14ac:dyDescent="0.25">
      <c r="B6" t="s">
        <v>188</v>
      </c>
      <c r="C6" t="str" cm="1">
        <f t="array" ref="C6">_xlfn.REGEXEXTRACT(B6,"^[^ ]+")</f>
        <v>Bob</v>
      </c>
      <c r="D6" t="str" cm="1">
        <f t="array" ref="D6">_xlfn.REGEXEXTRACT(B6,"(?&lt;= ).*")</f>
        <v>Chen</v>
      </c>
      <c r="E6" t="s">
        <v>189</v>
      </c>
      <c r="F6" t="str" cm="1">
        <f t="array" ref="F6">_xlfn.REGEXEXTRACT(E6,"(?&lt;=@)[a-zA-Z0-9-]+")</f>
        <v>blueridge</v>
      </c>
      <c r="G6" t="s">
        <v>113</v>
      </c>
      <c r="H6" t="str" cm="1">
        <f t="array" ref="H6">_xlfn.REGEXEXTRACT(G6,"^.*(?= )")</f>
        <v>Quad Fin</v>
      </c>
      <c r="I6" t="s">
        <v>216</v>
      </c>
      <c r="J6" t="str" cm="1">
        <f t="array" ref="J6">_xlfn.REGEXEXTRACT(I6,"\b\d{5}\b")</f>
        <v>90210</v>
      </c>
    </row>
    <row r="7" spans="2:10" x14ac:dyDescent="0.25">
      <c r="B7" t="s">
        <v>190</v>
      </c>
      <c r="C7" t="str" cm="1">
        <f t="array" ref="C7">_xlfn.REGEXEXTRACT(B7,"^[^ ]+")</f>
        <v>Carol</v>
      </c>
      <c r="D7" t="str" cm="1">
        <f t="array" ref="D7">_xlfn.REGEXEXTRACT(B7,"(?&lt;= ).*")</f>
        <v>Davis</v>
      </c>
      <c r="E7" t="s">
        <v>191</v>
      </c>
      <c r="F7" t="str" cm="1">
        <f t="array" ref="F7">_xlfn.REGEXEXTRACT(E7,"(?&lt;=@)[a-zA-Z0-9-]+")</f>
        <v>summit-llc</v>
      </c>
      <c r="G7" t="s">
        <v>212</v>
      </c>
      <c r="H7" t="str" cm="1">
        <f t="array" ref="H7">_xlfn.REGEXEXTRACT(G7,"^.*(?= )")</f>
        <v>Longboard 9'0"</v>
      </c>
      <c r="I7" t="s">
        <v>217</v>
      </c>
      <c r="J7" t="str" cm="1">
        <f t="array" ref="J7">_xlfn.REGEXEXTRACT(I7,"\b\d{5}\b")</f>
        <v>02134</v>
      </c>
    </row>
    <row r="8" spans="2:10" x14ac:dyDescent="0.25">
      <c r="B8" t="s">
        <v>192</v>
      </c>
      <c r="C8" t="str" cm="1">
        <f t="array" ref="C8">_xlfn.REGEXEXTRACT(B8,"^[^ ]+")</f>
        <v>David</v>
      </c>
      <c r="D8" t="str" cm="1">
        <f t="array" ref="D8">_xlfn.REGEXEXTRACT(B8,"(?&lt;= ).*")</f>
        <v>Kim</v>
      </c>
      <c r="E8" t="s">
        <v>193</v>
      </c>
      <c r="F8" t="str" cm="1">
        <f t="array" ref="F8">_xlfn.REGEXEXTRACT(E8,"(?&lt;=@)[a-zA-Z0-9-]+")</f>
        <v>clearwaterinc</v>
      </c>
      <c r="G8" t="s">
        <v>118</v>
      </c>
      <c r="H8" t="str" cm="1">
        <f t="array" ref="H8">_xlfn.REGEXEXTRACT(G8,"^.*(?= )")</f>
        <v>Roof Rack</v>
      </c>
      <c r="I8" t="s">
        <v>218</v>
      </c>
      <c r="J8" t="str" cm="1">
        <f t="array" ref="J8">_xlfn.REGEXEXTRACT(I8,"\b\d{5}\b")</f>
        <v>74101</v>
      </c>
    </row>
    <row r="9" spans="2:10" x14ac:dyDescent="0.25">
      <c r="B9" t="s">
        <v>194</v>
      </c>
      <c r="C9" t="str" cm="1">
        <f t="array" ref="C9">_xlfn.REGEXEXTRACT(B9,"^[^ ]+")</f>
        <v>Elena</v>
      </c>
      <c r="D9" t="str" cm="1">
        <f t="array" ref="D9">_xlfn.REGEXEXTRACT(B9,"(?&lt;= ).*")</f>
        <v>Ruiz</v>
      </c>
      <c r="E9" t="s">
        <v>195</v>
      </c>
      <c r="F9" t="str" cm="1">
        <f t="array" ref="F9">_xlfn.REGEXEXTRACT(E9,"(?&lt;=@)[a-zA-Z0-9-]+")</f>
        <v>acmecorp</v>
      </c>
      <c r="G9" t="s">
        <v>213</v>
      </c>
      <c r="H9" t="str" cm="1">
        <f t="array" ref="H9">_xlfn.REGEXEXTRACT(G9,"^.*(?= )")</f>
        <v>Surf Leash 7'</v>
      </c>
      <c r="I9" t="s">
        <v>219</v>
      </c>
      <c r="J9" t="str" cm="1">
        <f t="array" ref="J9">_xlfn.REGEXEXTRACT(I9,"\b\d{5}\b")</f>
        <v>33101</v>
      </c>
    </row>
    <row r="10" spans="2:10" x14ac:dyDescent="0.25">
      <c r="B10" t="s">
        <v>196</v>
      </c>
      <c r="C10" t="str" cm="1">
        <f t="array" ref="C10">_xlfn.REGEXEXTRACT(B10,"^[^ ]+")</f>
        <v>Frank</v>
      </c>
      <c r="D10" t="str" cm="1">
        <f t="array" ref="D10">_xlfn.REGEXEXTRACT(B10,"(?&lt;= ).*")</f>
        <v>Patel</v>
      </c>
      <c r="E10" t="s">
        <v>197</v>
      </c>
      <c r="F10" t="str" cm="1">
        <f t="array" ref="F10">_xlfn.REGEXEXTRACT(E10,"(?&lt;=@)[a-zA-Z0-9-]+")</f>
        <v>blueridge</v>
      </c>
      <c r="G10" t="s">
        <v>123</v>
      </c>
      <c r="H10" t="str" cm="1">
        <f t="array" ref="H10">_xlfn.REGEXEXTRACT(G10,"^.*(?= )")</f>
        <v>Full Wetsuit</v>
      </c>
      <c r="I10" t="s">
        <v>220</v>
      </c>
      <c r="J10" t="str" cm="1">
        <f t="array" ref="J10">_xlfn.REGEXEXTRACT(I10,"\b\d{5}\b")</f>
        <v>97201</v>
      </c>
    </row>
    <row r="11" spans="2:10" x14ac:dyDescent="0.25">
      <c r="B11" t="s">
        <v>198</v>
      </c>
      <c r="C11" t="str" cm="1">
        <f t="array" ref="C11">_xlfn.REGEXEXTRACT(B11,"^[^ ]+")</f>
        <v>Grace</v>
      </c>
      <c r="D11" t="str" cm="1">
        <f t="array" ref="D11">_xlfn.REGEXEXTRACT(B11,"(?&lt;= ).*")</f>
        <v>Nguyen</v>
      </c>
      <c r="E11" t="s">
        <v>199</v>
      </c>
      <c r="F11" t="str" cm="1">
        <f t="array" ref="F11">_xlfn.REGEXEXTRACT(E11,"(?&lt;=@)[a-zA-Z0-9-]+")</f>
        <v>summit-llc</v>
      </c>
      <c r="G11" t="s">
        <v>126</v>
      </c>
      <c r="H11" t="str" cm="1">
        <f t="array" ref="H11">_xlfn.REGEXEXTRACT(G11,"^.*(?= )")</f>
        <v>Rashguard UV</v>
      </c>
      <c r="I11" t="s">
        <v>222</v>
      </c>
      <c r="J11" t="str" cm="1">
        <f t="array" ref="J11">_xlfn.REGEXEXTRACT(I11,"\b\d{5}\b")</f>
        <v>80202</v>
      </c>
    </row>
    <row r="12" spans="2:10" x14ac:dyDescent="0.25">
      <c r="B12" t="s">
        <v>200</v>
      </c>
      <c r="C12" t="str" cm="1">
        <f t="array" ref="C12">_xlfn.REGEXEXTRACT(B12,"^[^ ]+")</f>
        <v>Henry</v>
      </c>
      <c r="D12" t="str" cm="1">
        <f t="array" ref="D12">_xlfn.REGEXEXTRACT(B12,"(?&lt;= ).*")</f>
        <v>Okafor</v>
      </c>
      <c r="E12" t="s">
        <v>201</v>
      </c>
      <c r="F12" t="str" cm="1">
        <f t="array" ref="F12">_xlfn.REGEXEXTRACT(E12,"(?&lt;=@)[a-zA-Z0-9-]+")</f>
        <v>clearwaterinc</v>
      </c>
      <c r="G12" t="s">
        <v>129</v>
      </c>
      <c r="H12" t="str" cm="1">
        <f t="array" ref="H12">_xlfn.REGEXEXTRACT(G12,"^.*(?= )")</f>
        <v>Traction</v>
      </c>
      <c r="I12" t="s">
        <v>223</v>
      </c>
      <c r="J12" t="str" cm="1">
        <f t="array" ref="J12">_xlfn.REGEXEXTRACT(I12,"\b\d{5}\b")</f>
        <v>37201</v>
      </c>
    </row>
    <row r="13" spans="2:10" x14ac:dyDescent="0.25">
      <c r="B13" t="s">
        <v>202</v>
      </c>
      <c r="C13" t="str" cm="1">
        <f t="array" ref="C13">_xlfn.REGEXEXTRACT(B13,"^[^ ]+")</f>
        <v>Isabelle</v>
      </c>
      <c r="D13" t="str" cm="1">
        <f t="array" ref="D13">_xlfn.REGEXEXTRACT(B13,"(?&lt;= ).*")</f>
        <v>Tremblay</v>
      </c>
      <c r="E13" t="s">
        <v>203</v>
      </c>
      <c r="F13" t="str" cm="1">
        <f t="array" ref="F13">_xlfn.REGEXEXTRACT(E13,"(?&lt;=@)[a-zA-Z0-9-]+")</f>
        <v>acmecorp</v>
      </c>
      <c r="G13" t="s">
        <v>214</v>
      </c>
      <c r="H13" t="str" cm="1">
        <f t="array" ref="H13">_xlfn.REGEXEXTRACT(G13,"^.*(?= )")</f>
        <v>Board Bag 6'6"</v>
      </c>
      <c r="I13" t="s">
        <v>224</v>
      </c>
      <c r="J13" t="str" cm="1">
        <f t="array" ref="J13">_xlfn.REGEXEXTRACT(I13,"\b\d{5}\b")</f>
        <v>98101</v>
      </c>
    </row>
    <row r="14" spans="2:10" x14ac:dyDescent="0.25">
      <c r="B14" t="s">
        <v>204</v>
      </c>
      <c r="C14" t="str" cm="1">
        <f t="array" ref="C14">_xlfn.REGEXEXTRACT(B14,"^[^ ]+")</f>
        <v>James</v>
      </c>
      <c r="D14" t="str" cm="1">
        <f t="array" ref="D14">_xlfn.REGEXEXTRACT(B14,"(?&lt;= ).*")</f>
        <v>O'Brien</v>
      </c>
      <c r="E14" t="s">
        <v>205</v>
      </c>
      <c r="F14" t="str" cm="1">
        <f t="array" ref="F14">_xlfn.REGEXEXTRACT(E14,"(?&lt;=@)[a-zA-Z0-9-]+")</f>
        <v>blueridge</v>
      </c>
      <c r="G14" t="s">
        <v>133</v>
      </c>
      <c r="H14" t="str" cm="1">
        <f t="array" ref="H14">_xlfn.REGEXEXTRACT(G14,"^.*(?= )")</f>
        <v>Spring Suit</v>
      </c>
      <c r="I14" t="s">
        <v>225</v>
      </c>
      <c r="J14" t="str" cm="1">
        <f t="array" ref="J14">_xlfn.REGEXEXTRACT(I14,"\b\d{5}\b")</f>
        <v>73301</v>
      </c>
    </row>
    <row r="15" spans="2:10" x14ac:dyDescent="0.25">
      <c r="B15" t="s">
        <v>206</v>
      </c>
      <c r="C15" t="str" cm="1">
        <f t="array" ref="C15">_xlfn.REGEXEXTRACT(B15,"^[^ ]+")</f>
        <v>Karen</v>
      </c>
      <c r="D15" t="str" cm="1">
        <f t="array" ref="D15">_xlfn.REGEXEXTRACT(B15,"(?&lt;= ).*")</f>
        <v>Johansson</v>
      </c>
      <c r="E15" t="s">
        <v>207</v>
      </c>
      <c r="F15" t="str" cm="1">
        <f t="array" ref="F15">_xlfn.REGEXEXTRACT(E15,"(?&lt;=@)[a-zA-Z0-9-]+")</f>
        <v>summit-llc</v>
      </c>
      <c r="G15" t="s">
        <v>135</v>
      </c>
      <c r="H15" t="str" cm="1">
        <f t="array" ref="H15">_xlfn.REGEXEXTRACT(G15,"^.*(?= )")</f>
        <v>Surf Wax</v>
      </c>
      <c r="I15" t="s">
        <v>226</v>
      </c>
      <c r="J15" t="str" cm="1">
        <f t="array" ref="J15">_xlfn.REGEXEXTRACT(I15,"\b\d{5}\b")</f>
        <v>60601</v>
      </c>
    </row>
    <row r="16" spans="2:10" x14ac:dyDescent="0.25">
      <c r="B16" t="s">
        <v>208</v>
      </c>
      <c r="C16" t="str" cm="1">
        <f t="array" ref="C16">_xlfn.REGEXEXTRACT(B16,"^[^ ]+")</f>
        <v>Luis</v>
      </c>
      <c r="D16" t="str" cm="1">
        <f t="array" ref="D16">_xlfn.REGEXEXTRACT(B16,"(?&lt;= ).*")</f>
        <v>Fernandez</v>
      </c>
      <c r="E16" t="s">
        <v>209</v>
      </c>
      <c r="F16" t="str" cm="1">
        <f t="array" ref="F16">_xlfn.REGEXEXTRACT(E16,"(?&lt;=@)[a-zA-Z0-9-]+")</f>
        <v>clearwaterinc</v>
      </c>
      <c r="G16" t="s">
        <v>137</v>
      </c>
      <c r="H16" t="str" cm="1">
        <f t="array" ref="H16">_xlfn.REGEXEXTRACT(G16,"^.*(?= )")</f>
        <v>Wetsuit</v>
      </c>
      <c r="I16" t="s">
        <v>227</v>
      </c>
      <c r="J16" t="str" cm="1">
        <f t="array" ref="J16">_xlfn.REGEXEXTRACT(I16,"\b\d{5}\b")</f>
        <v>31401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Categories</vt:lpstr>
      <vt:lpstr>Function List</vt:lpstr>
      <vt:lpstr>Lookup</vt:lpstr>
      <vt:lpstr>Logical</vt:lpstr>
      <vt:lpstr>Statistical</vt:lpstr>
      <vt:lpstr>Reporting</vt:lpstr>
      <vt:lpstr>Formatting</vt:lpstr>
      <vt:lpstr>Data Cleanup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 Acampora</dc:creator>
  <cp:lastModifiedBy>Jon Acampora</cp:lastModifiedBy>
  <dcterms:created xsi:type="dcterms:W3CDTF">2026-02-23T20:22:56Z</dcterms:created>
  <dcterms:modified xsi:type="dcterms:W3CDTF">2026-03-06T03:05:10Z</dcterms:modified>
</cp:coreProperties>
</file>