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1-Active\PGA\Procurements\40000-Process integration\"/>
    </mc:Choice>
  </mc:AlternateContent>
  <xr:revisionPtr revIDLastSave="0" documentId="13_ncr:1_{D05AE6F2-26B6-47A0-AD1B-9254674255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70" i="1" l="1"/>
  <c r="G10" i="1"/>
  <c r="D17" i="1"/>
  <c r="G17" i="1" s="1"/>
  <c r="G50" i="1"/>
  <c r="G40" i="1"/>
  <c r="G74" i="1"/>
  <c r="G8" i="1"/>
  <c r="G67" i="1"/>
  <c r="D49" i="1"/>
  <c r="G49" i="1" s="1"/>
  <c r="F61" i="1"/>
  <c r="G61" i="1" s="1"/>
  <c r="G38" i="1"/>
  <c r="G37" i="1"/>
  <c r="G15" i="1"/>
  <c r="G16" i="1"/>
  <c r="G12" i="1"/>
  <c r="G11" i="1"/>
  <c r="G9" i="1"/>
  <c r="G19" i="1"/>
  <c r="G43" i="1"/>
  <c r="G56" i="1"/>
  <c r="G72" i="1"/>
  <c r="F20" i="1"/>
  <c r="G20" i="1" s="1"/>
  <c r="F71" i="1"/>
  <c r="G71" i="1" s="1"/>
  <c r="G57" i="1"/>
  <c r="G55" i="1"/>
  <c r="G54" i="1"/>
  <c r="G53" i="1"/>
  <c r="G52" i="1"/>
  <c r="D32" i="1"/>
  <c r="G32" i="1" s="1"/>
  <c r="D31" i="1"/>
  <c r="G31" i="1" s="1"/>
  <c r="G7" i="1"/>
  <c r="G81" i="1"/>
  <c r="G77" i="1"/>
  <c r="F75" i="1"/>
  <c r="G75" i="1" s="1"/>
  <c r="F68" i="1"/>
  <c r="G68" i="1" s="1"/>
  <c r="F66" i="1"/>
  <c r="G66" i="1" s="1"/>
  <c r="F65" i="1"/>
  <c r="G65" i="1" s="1"/>
  <c r="G62" i="1"/>
  <c r="F63" i="1"/>
  <c r="G63" i="1" s="1"/>
  <c r="F64" i="1"/>
  <c r="G64" i="1" s="1"/>
  <c r="D41" i="1"/>
  <c r="F41" i="1"/>
  <c r="G51" i="1"/>
  <c r="G36" i="1"/>
  <c r="I59" i="1"/>
  <c r="G34" i="1"/>
  <c r="G27" i="1"/>
  <c r="G26" i="1"/>
  <c r="G21" i="1"/>
  <c r="G41" i="1" l="1"/>
  <c r="G85" i="1" s="1"/>
  <c r="I85" i="1"/>
  <c r="I92" i="1" s="1"/>
  <c r="I97" i="1" s="1"/>
  <c r="H85" i="1"/>
  <c r="G87" i="1" l="1"/>
  <c r="G92" i="1" s="1"/>
  <c r="G97" i="1" s="1"/>
  <c r="F97" i="1"/>
</calcChain>
</file>

<file path=xl/sharedStrings.xml><?xml version="1.0" encoding="utf-8"?>
<sst xmlns="http://schemas.openxmlformats.org/spreadsheetml/2006/main" count="230" uniqueCount="166">
  <si>
    <t xml:space="preserve">Estimate Date:  </t>
  </si>
  <si>
    <t>Project Information:</t>
  </si>
  <si>
    <t>Div.</t>
  </si>
  <si>
    <t>Description of Work</t>
  </si>
  <si>
    <t>Basis</t>
  </si>
  <si>
    <t>Allowance</t>
  </si>
  <si>
    <t>Bid</t>
  </si>
  <si>
    <t>Install doors/hardware and accesories</t>
  </si>
  <si>
    <t>In Lobby Face Lifting</t>
  </si>
  <si>
    <t xml:space="preserve">F&amp;I Access Doors </t>
  </si>
  <si>
    <t>Finishes</t>
  </si>
  <si>
    <t>Framing and Drywall: Perimeter Furring &amp; bath gypsum ceiling only</t>
  </si>
  <si>
    <t>Pantry Fixtures</t>
  </si>
  <si>
    <t>Fire Extinguishers &amp; Cabinets</t>
  </si>
  <si>
    <t>Total Trade Costs</t>
  </si>
  <si>
    <t>Contingency</t>
  </si>
  <si>
    <t>General Conditions</t>
  </si>
  <si>
    <t>Builder's  Fee</t>
  </si>
  <si>
    <t>Owner/Contractor Policy</t>
  </si>
  <si>
    <t>Total</t>
  </si>
  <si>
    <t>Architectural &amp; Engineering, Survey</t>
  </si>
  <si>
    <t>Inspections</t>
  </si>
  <si>
    <t>Expediter</t>
  </si>
  <si>
    <t>Sub-Total Soft Costs</t>
  </si>
  <si>
    <t>Grand Total</t>
  </si>
  <si>
    <r>
      <t xml:space="preserve">Site Supervision </t>
    </r>
    <r>
      <rPr>
        <sz val="12"/>
        <rFont val="Arial"/>
        <family val="2"/>
      </rPr>
      <t xml:space="preserve"> </t>
    </r>
    <r>
      <rPr>
        <sz val="11"/>
        <rFont val="Arial"/>
        <family val="2"/>
      </rPr>
      <t>(1 PM &amp; 1 Super for 27 weeks)</t>
    </r>
  </si>
  <si>
    <t>Hitch</t>
  </si>
  <si>
    <t>Protecttion for trees and electric wires</t>
  </si>
  <si>
    <t>Skybox Budget</t>
  </si>
  <si>
    <t>Crane</t>
  </si>
  <si>
    <t>Fence</t>
  </si>
  <si>
    <t>Compaction of soil to meet soil capacity</t>
  </si>
  <si>
    <t>Clean up and back fill</t>
  </si>
  <si>
    <t>Soil capacity testing</t>
  </si>
  <si>
    <t>Trailer Frame</t>
  </si>
  <si>
    <t>Railings</t>
  </si>
  <si>
    <t>Seismic resistant interior wall framing and finishes</t>
  </si>
  <si>
    <t>EPDM - Roofing</t>
  </si>
  <si>
    <t>Flooring</t>
  </si>
  <si>
    <t>Hardware</t>
  </si>
  <si>
    <t>Natural Cooling and heating system</t>
  </si>
  <si>
    <t>Solar Power System for instant install</t>
  </si>
  <si>
    <t>LTE - WiFI or Satalite internet connection</t>
  </si>
  <si>
    <t xml:space="preserve">compact stone roadway </t>
  </si>
  <si>
    <t>Budget Estimating Takeoffs</t>
  </si>
  <si>
    <t xml:space="preserve">Shore Power Connection </t>
  </si>
  <si>
    <t>Tug</t>
  </si>
  <si>
    <t>Angel Landings</t>
  </si>
  <si>
    <t>Project Duration: 3 Months</t>
  </si>
  <si>
    <t xml:space="preserve">01 53 00 A5 </t>
  </si>
  <si>
    <t>Axle</t>
  </si>
  <si>
    <t>05 12 00</t>
  </si>
  <si>
    <t>01 50 01</t>
  </si>
  <si>
    <t>01 50 02</t>
  </si>
  <si>
    <t>07 53 00.A2</t>
  </si>
  <si>
    <t>Sealer</t>
  </si>
  <si>
    <t>07 92 00.A1</t>
  </si>
  <si>
    <t>07 95 13.A3</t>
  </si>
  <si>
    <t>07 21 00.B6</t>
  </si>
  <si>
    <t>07 95 13.A2</t>
  </si>
  <si>
    <t>Seismic metal plate</t>
  </si>
  <si>
    <t>4" Expandable Backer Rod</t>
  </si>
  <si>
    <t>22 33 00 A1</t>
  </si>
  <si>
    <t>Tank Less Water heater</t>
  </si>
  <si>
    <t>22 13 01.</t>
  </si>
  <si>
    <t>Gray Water Tanks</t>
  </si>
  <si>
    <t>22 13 00</t>
  </si>
  <si>
    <t>Black Water Tanks</t>
  </si>
  <si>
    <t>23 12 00</t>
  </si>
  <si>
    <t>Fresh Water Tanks</t>
  </si>
  <si>
    <t>23 40 00 E3</t>
  </si>
  <si>
    <t>Toilet</t>
  </si>
  <si>
    <t>Kitchen Sink</t>
  </si>
  <si>
    <t>22 11 00</t>
  </si>
  <si>
    <t>Water Pump w/Diaphragm pressure tank</t>
  </si>
  <si>
    <t>23 37 02</t>
  </si>
  <si>
    <t>23 37 00</t>
  </si>
  <si>
    <t>23 33 01</t>
  </si>
  <si>
    <t>Insulated Duct</t>
  </si>
  <si>
    <t>23 00 01</t>
  </si>
  <si>
    <t>Radiant Heat Film</t>
  </si>
  <si>
    <t>23 33 00 B2</t>
  </si>
  <si>
    <t>Floor register</t>
  </si>
  <si>
    <t>14 24 00</t>
  </si>
  <si>
    <t>quantity</t>
  </si>
  <si>
    <t>Hydrualic Leveling Piers</t>
  </si>
  <si>
    <t>14 24 01</t>
  </si>
  <si>
    <t>Hydrualic Leveling Stabilizer Controller</t>
  </si>
  <si>
    <t>Induction Stove</t>
  </si>
  <si>
    <t>POE power</t>
  </si>
  <si>
    <t>Retractable stair system</t>
  </si>
  <si>
    <t>Expansion Joint</t>
  </si>
  <si>
    <t>Flameblock Sheathing</t>
  </si>
  <si>
    <t>EPDM drip bar</t>
  </si>
  <si>
    <t>locations</t>
  </si>
  <si>
    <t>sf</t>
  </si>
  <si>
    <t>LF</t>
  </si>
  <si>
    <t>Trees &amp; power lines</t>
  </si>
  <si>
    <t xml:space="preserve">Superstructure - Frame </t>
  </si>
  <si>
    <t>Cost per unit</t>
  </si>
  <si>
    <t>Total Cost</t>
  </si>
  <si>
    <t>unit</t>
  </si>
  <si>
    <t>per sft</t>
  </si>
  <si>
    <t>Included in EPDM roof</t>
  </si>
  <si>
    <t>Mobile Suite Allowance</t>
  </si>
  <si>
    <t xml:space="preserve">Sliding Doors &amp; Fixed Glass </t>
  </si>
  <si>
    <t>1 Refigerators</t>
  </si>
  <si>
    <t>Unit</t>
  </si>
  <si>
    <t>sqft (cost per sheet 4x8)</t>
  </si>
  <si>
    <t>16x38 foot gravel driveway</t>
  </si>
  <si>
    <t>Shades &amp; Lights</t>
  </si>
  <si>
    <t>IPE exterior decking</t>
  </si>
  <si>
    <t>Toilet Accessories - Towel Rack, Roll holder, Soap Dispenser</t>
  </si>
  <si>
    <t>Mirrors - Medicine Cabinet @ Toilets</t>
  </si>
  <si>
    <t>Toaster Oven</t>
  </si>
  <si>
    <t>05 21 00</t>
  </si>
  <si>
    <t>Steel Joist 12"</t>
  </si>
  <si>
    <t>Steel Joist 6""</t>
  </si>
  <si>
    <t>Steel Framing</t>
  </si>
  <si>
    <t>https://www.midweststeelsupply.com/store/hotrollsteelrectangulartube</t>
  </si>
  <si>
    <t>Install Included in total cost</t>
  </si>
  <si>
    <t>5000 install</t>
  </si>
  <si>
    <t>Fresh Air in-Flow Unit Skylight with Vent fan</t>
  </si>
  <si>
    <t>https://www.warmfloor.com/support/tools-and-calculators/element-spacing-output-wattage-product/</t>
  </si>
  <si>
    <t xml:space="preserve">Total Average cost for Steel Joist for 1600 sqft </t>
  </si>
  <si>
    <t>Units</t>
  </si>
  <si>
    <t>https://www.homeadvisor.com/cost/walls-and-ceilings/metal-stud-framing/</t>
  </si>
  <si>
    <t>Transportatopm</t>
  </si>
  <si>
    <t>20% labor cost</t>
  </si>
  <si>
    <t>two days</t>
  </si>
  <si>
    <t>Leveling System</t>
  </si>
  <si>
    <t>12 LF</t>
  </si>
  <si>
    <t>https://www.kompareit.com/homeandgarden/developers-engineers-soil-testing.html</t>
  </si>
  <si>
    <t>Ref - cost estimation</t>
  </si>
  <si>
    <t>https://www.remodelingexpense.com/services/cost-to-install-tapered-insulation/</t>
  </si>
  <si>
    <t>Roofing and Moisture</t>
  </si>
  <si>
    <t>Fresh air below ground air. Broan</t>
  </si>
  <si>
    <t>Plumbing lines</t>
  </si>
  <si>
    <t>$40/100Ft</t>
  </si>
  <si>
    <t>30% Labor</t>
  </si>
  <si>
    <t>ft</t>
  </si>
  <si>
    <t>4x5ft each</t>
  </si>
  <si>
    <t>200% labor  cost</t>
  </si>
  <si>
    <t>40% labor cost</t>
  </si>
  <si>
    <t>50%labor</t>
  </si>
  <si>
    <t xml:space="preserve">Plumbing </t>
  </si>
  <si>
    <t>Mechanical</t>
  </si>
  <si>
    <t>Electrical</t>
  </si>
  <si>
    <t>see below</t>
  </si>
  <si>
    <t xml:space="preserve"> 8 pack  panels</t>
  </si>
  <si>
    <t>Water resistant tiles for the bathroom and kitchen</t>
  </si>
  <si>
    <t>Tapered Insulation inside EPDM roofing</t>
  </si>
  <si>
    <t>Wood Plastic Composite</t>
  </si>
  <si>
    <t>Construction Logistics</t>
  </si>
  <si>
    <t xml:space="preserve">Concrete Pads - Instant Foundation </t>
  </si>
  <si>
    <t>Construction logistics</t>
  </si>
  <si>
    <t>Varies per location</t>
  </si>
  <si>
    <t>p</t>
  </si>
  <si>
    <t>Bonding/ insurance</t>
  </si>
  <si>
    <t>Doors and Windows</t>
  </si>
  <si>
    <t>Additional Scope of Work</t>
  </si>
  <si>
    <t>6 9 2021</t>
  </si>
  <si>
    <t>Exterior Finishes</t>
  </si>
  <si>
    <t>Metal Panels</t>
  </si>
  <si>
    <t>Conceptual Estimate   7/5/2021</t>
  </si>
  <si>
    <t>Partner/Fabricators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</si>
</sst>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3"/>
      <name val="Arial"/>
      <family val="2"/>
    </font>
    <font>
      <b/>
      <i/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i/>
      <sz val="12"/>
      <color rgb="FFFF0000"/>
      <name val="Arial"/>
      <family val="2"/>
    </font>
    <font>
      <b/>
      <sz val="11"/>
      <name val="Calibri"/>
      <family val="2"/>
      <scheme val="minor"/>
    </font>
    <font>
      <b/>
      <u/>
      <sz val="11"/>
      <name val="Arial Narrow"/>
      <family val="2"/>
    </font>
    <font>
      <b/>
      <i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8"/>
      <color rgb="FF202124"/>
      <name val="Roboto"/>
    </font>
    <font>
      <sz val="9"/>
      <color rgb="FF000000"/>
      <name val="Open Sans"/>
      <family val="2"/>
    </font>
    <font>
      <b/>
      <u/>
      <sz val="11"/>
      <color theme="1"/>
      <name val="Arial Narrow"/>
      <family val="2"/>
    </font>
    <font>
      <b/>
      <sz val="16"/>
      <color theme="3"/>
      <name val="Calibri"/>
      <family val="2"/>
      <scheme val="minor"/>
    </font>
    <font>
      <sz val="16"/>
      <color theme="3"/>
      <name val="Arial"/>
      <family val="2"/>
    </font>
    <font>
      <b/>
      <u/>
      <sz val="10"/>
      <name val="Arial"/>
      <family val="2"/>
    </font>
    <font>
      <b/>
      <i/>
      <sz val="11"/>
      <color theme="1"/>
      <name val="Arial"/>
      <family val="2"/>
    </font>
    <font>
      <b/>
      <sz val="12"/>
      <name val="Calibri"/>
      <family val="2"/>
      <scheme val="minor"/>
    </font>
    <font>
      <b/>
      <u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4.9989318521683403E-2"/>
      </left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180">
    <xf numFmtId="0" fontId="0" fillId="0" borderId="0" xfId="0"/>
    <xf numFmtId="0" fontId="4" fillId="0" borderId="0" xfId="4" applyFont="1" applyBorder="1"/>
    <xf numFmtId="0" fontId="2" fillId="0" borderId="0" xfId="4"/>
    <xf numFmtId="0" fontId="2" fillId="0" borderId="0" xfId="4" applyBorder="1"/>
    <xf numFmtId="0" fontId="10" fillId="0" borderId="0" xfId="4" applyFont="1" applyBorder="1" applyAlignment="1">
      <alignment horizontal="center" shrinkToFit="1"/>
    </xf>
    <xf numFmtId="44" fontId="0" fillId="0" borderId="0" xfId="2" applyFont="1" applyFill="1" applyBorder="1"/>
    <xf numFmtId="164" fontId="0" fillId="2" borderId="4" xfId="1" applyNumberFormat="1" applyFont="1" applyFill="1" applyBorder="1"/>
    <xf numFmtId="10" fontId="16" fillId="0" borderId="4" xfId="3" applyNumberFormat="1" applyFont="1" applyFill="1" applyBorder="1" applyAlignment="1">
      <alignment horizontal="center"/>
    </xf>
    <xf numFmtId="0" fontId="14" fillId="0" borderId="1" xfId="5" applyFont="1" applyBorder="1" applyAlignment="1">
      <alignment wrapText="1"/>
    </xf>
    <xf numFmtId="44" fontId="0" fillId="2" borderId="4" xfId="2" applyFont="1" applyFill="1" applyBorder="1"/>
    <xf numFmtId="44" fontId="2" fillId="2" borderId="4" xfId="2" applyFont="1" applyFill="1" applyBorder="1" applyAlignment="1">
      <alignment horizontal="right"/>
    </xf>
    <xf numFmtId="0" fontId="4" fillId="2" borderId="1" xfId="4" applyFont="1" applyFill="1" applyBorder="1"/>
    <xf numFmtId="0" fontId="4" fillId="3" borderId="4" xfId="4" applyFont="1" applyFill="1" applyBorder="1"/>
    <xf numFmtId="164" fontId="0" fillId="3" borderId="4" xfId="1" applyNumberFormat="1" applyFont="1" applyFill="1" applyBorder="1"/>
    <xf numFmtId="10" fontId="16" fillId="3" borderId="4" xfId="3" applyNumberFormat="1" applyFont="1" applyFill="1" applyBorder="1" applyAlignment="1">
      <alignment horizontal="center"/>
    </xf>
    <xf numFmtId="0" fontId="2" fillId="0" borderId="0" xfId="4" applyFill="1" applyBorder="1"/>
    <xf numFmtId="164" fontId="0" fillId="0" borderId="0" xfId="1" applyNumberFormat="1" applyFont="1" applyBorder="1"/>
    <xf numFmtId="44" fontId="16" fillId="0" borderId="0" xfId="2" applyFont="1" applyFill="1" applyBorder="1"/>
    <xf numFmtId="164" fontId="9" fillId="0" borderId="0" xfId="1" applyNumberFormat="1" applyFont="1" applyBorder="1"/>
    <xf numFmtId="0" fontId="8" fillId="0" borderId="0" xfId="4" applyFont="1" applyBorder="1"/>
    <xf numFmtId="10" fontId="16" fillId="0" borderId="0" xfId="2" applyNumberFormat="1" applyFont="1" applyFill="1" applyBorder="1" applyAlignment="1">
      <alignment horizontal="center"/>
    </xf>
    <xf numFmtId="10" fontId="16" fillId="0" borderId="0" xfId="3" applyNumberFormat="1" applyFont="1" applyFill="1" applyBorder="1" applyAlignment="1">
      <alignment horizontal="center"/>
    </xf>
    <xf numFmtId="0" fontId="4" fillId="0" borderId="0" xfId="4" applyFont="1" applyBorder="1" applyAlignment="1"/>
    <xf numFmtId="0" fontId="18" fillId="0" borderId="0" xfId="4" applyFont="1" applyBorder="1"/>
    <xf numFmtId="44" fontId="3" fillId="0" borderId="0" xfId="2" applyFont="1" applyBorder="1" applyAlignment="1">
      <alignment horizontal="right"/>
    </xf>
    <xf numFmtId="44" fontId="3" fillId="0" borderId="0" xfId="2" applyNumberFormat="1" applyFont="1" applyFill="1" applyBorder="1" applyAlignment="1">
      <alignment horizontal="center"/>
    </xf>
    <xf numFmtId="44" fontId="3" fillId="0" borderId="0" xfId="2" applyFont="1" applyFill="1" applyBorder="1"/>
    <xf numFmtId="0" fontId="3" fillId="0" borderId="0" xfId="4" applyFont="1" applyFill="1" applyBorder="1"/>
    <xf numFmtId="166" fontId="3" fillId="0" borderId="0" xfId="3" applyNumberFormat="1" applyFont="1" applyFill="1" applyBorder="1" applyAlignment="1">
      <alignment horizontal="left"/>
    </xf>
    <xf numFmtId="0" fontId="17" fillId="0" borderId="0" xfId="4" applyFont="1" applyBorder="1"/>
    <xf numFmtId="0" fontId="19" fillId="0" borderId="0" xfId="4" applyFont="1" applyBorder="1"/>
    <xf numFmtId="164" fontId="17" fillId="0" borderId="0" xfId="1" applyNumberFormat="1" applyFont="1" applyBorder="1"/>
    <xf numFmtId="44" fontId="17" fillId="0" borderId="0" xfId="2" applyFont="1" applyFill="1" applyBorder="1"/>
    <xf numFmtId="0" fontId="17" fillId="0" borderId="0" xfId="4" applyFont="1" applyBorder="1" applyAlignment="1">
      <alignment wrapText="1"/>
    </xf>
    <xf numFmtId="0" fontId="2" fillId="0" borderId="5" xfId="4" applyBorder="1"/>
    <xf numFmtId="164" fontId="0" fillId="0" borderId="6" xfId="1" applyNumberFormat="1" applyFont="1" applyBorder="1"/>
    <xf numFmtId="44" fontId="0" fillId="0" borderId="0" xfId="2" applyFont="1" applyFill="1"/>
    <xf numFmtId="164" fontId="16" fillId="3" borderId="4" xfId="3" applyNumberFormat="1" applyFont="1" applyFill="1" applyBorder="1" applyAlignment="1">
      <alignment horizontal="center"/>
    </xf>
    <xf numFmtId="164" fontId="11" fillId="2" borderId="7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left"/>
    </xf>
    <xf numFmtId="164" fontId="8" fillId="2" borderId="7" xfId="1" applyNumberFormat="1" applyFont="1" applyFill="1" applyBorder="1" applyAlignment="1">
      <alignment horizontal="center"/>
    </xf>
    <xf numFmtId="164" fontId="7" fillId="0" borderId="7" xfId="1" applyNumberFormat="1" applyFont="1" applyFill="1" applyBorder="1" applyAlignment="1">
      <alignment horizontal="left"/>
    </xf>
    <xf numFmtId="44" fontId="7" fillId="2" borderId="7" xfId="2" applyFont="1" applyFill="1" applyBorder="1" applyAlignment="1">
      <alignment horizontal="center"/>
    </xf>
    <xf numFmtId="44" fontId="7" fillId="2" borderId="7" xfId="2" applyFont="1" applyFill="1" applyBorder="1" applyAlignment="1">
      <alignment horizontal="right"/>
    </xf>
    <xf numFmtId="44" fontId="7" fillId="0" borderId="7" xfId="2" applyFont="1" applyFill="1" applyBorder="1" applyAlignment="1">
      <alignment horizontal="right"/>
    </xf>
    <xf numFmtId="0" fontId="14" fillId="0" borderId="7" xfId="5" applyFont="1" applyBorder="1" applyAlignment="1">
      <alignment horizontal="left" wrapText="1"/>
    </xf>
    <xf numFmtId="164" fontId="7" fillId="2" borderId="7" xfId="1" applyNumberFormat="1" applyFont="1" applyFill="1" applyBorder="1" applyAlignment="1">
      <alignment horizontal="left"/>
    </xf>
    <xf numFmtId="164" fontId="7" fillId="2" borderId="7" xfId="1" applyNumberFormat="1" applyFont="1" applyFill="1" applyBorder="1" applyAlignment="1">
      <alignment horizontal="left" wrapText="1"/>
    </xf>
    <xf numFmtId="0" fontId="12" fillId="2" borderId="7" xfId="4" applyFont="1" applyFill="1" applyBorder="1"/>
    <xf numFmtId="0" fontId="7" fillId="0" borderId="7" xfId="4" applyFont="1" applyBorder="1"/>
    <xf numFmtId="0" fontId="14" fillId="2" borderId="7" xfId="5" applyFont="1" applyFill="1" applyBorder="1" applyAlignment="1">
      <alignment horizontal="left" wrapText="1"/>
    </xf>
    <xf numFmtId="164" fontId="9" fillId="0" borderId="7" xfId="1" applyNumberFormat="1" applyFont="1" applyFill="1" applyBorder="1" applyAlignment="1">
      <alignment horizontal="left"/>
    </xf>
    <xf numFmtId="0" fontId="2" fillId="0" borderId="7" xfId="4" applyBorder="1"/>
    <xf numFmtId="0" fontId="15" fillId="2" borderId="7" xfId="5" applyFont="1" applyFill="1" applyBorder="1" applyAlignment="1">
      <alignment horizontal="left" wrapText="1"/>
    </xf>
    <xf numFmtId="0" fontId="7" fillId="2" borderId="7" xfId="4" applyFont="1" applyFill="1" applyBorder="1" applyAlignment="1">
      <alignment vertical="top" wrapText="1"/>
    </xf>
    <xf numFmtId="44" fontId="7" fillId="2" borderId="7" xfId="2" applyFont="1" applyFill="1" applyBorder="1" applyAlignment="1">
      <alignment horizontal="right" vertical="top"/>
    </xf>
    <xf numFmtId="44" fontId="7" fillId="0" borderId="7" xfId="2" applyFont="1" applyFill="1" applyBorder="1" applyAlignment="1">
      <alignment horizontal="right" vertical="top"/>
    </xf>
    <xf numFmtId="0" fontId="2" fillId="2" borderId="7" xfId="4" applyFill="1" applyBorder="1"/>
    <xf numFmtId="0" fontId="4" fillId="0" borderId="7" xfId="4" applyFont="1" applyBorder="1"/>
    <xf numFmtId="164" fontId="0" fillId="0" borderId="7" xfId="1" applyNumberFormat="1" applyFont="1" applyBorder="1"/>
    <xf numFmtId="10" fontId="16" fillId="2" borderId="7" xfId="3" applyNumberFormat="1" applyFont="1" applyFill="1" applyBorder="1" applyAlignment="1">
      <alignment horizontal="center"/>
    </xf>
    <xf numFmtId="4" fontId="16" fillId="2" borderId="7" xfId="3" applyNumberFormat="1" applyFont="1" applyFill="1" applyBorder="1" applyAlignment="1">
      <alignment horizontal="center"/>
    </xf>
    <xf numFmtId="0" fontId="2" fillId="0" borderId="7" xfId="4" applyFill="1" applyBorder="1"/>
    <xf numFmtId="0" fontId="4" fillId="2" borderId="7" xfId="4" applyFont="1" applyFill="1" applyBorder="1"/>
    <xf numFmtId="164" fontId="0" fillId="2" borderId="7" xfId="1" applyNumberFormat="1" applyFont="1" applyFill="1" applyBorder="1"/>
    <xf numFmtId="10" fontId="16" fillId="0" borderId="7" xfId="3" applyNumberFormat="1" applyFont="1" applyFill="1" applyBorder="1" applyAlignment="1">
      <alignment horizontal="center"/>
    </xf>
    <xf numFmtId="4" fontId="16" fillId="0" borderId="7" xfId="3" applyNumberFormat="1" applyFont="1" applyFill="1" applyBorder="1" applyAlignment="1">
      <alignment horizontal="center"/>
    </xf>
    <xf numFmtId="0" fontId="4" fillId="0" borderId="7" xfId="4" applyFont="1" applyBorder="1" applyAlignment="1">
      <alignment wrapText="1"/>
    </xf>
    <xf numFmtId="164" fontId="2" fillId="0" borderId="7" xfId="1" applyNumberFormat="1" applyFont="1" applyBorder="1"/>
    <xf numFmtId="164" fontId="3" fillId="0" borderId="7" xfId="1" applyNumberFormat="1" applyFont="1" applyBorder="1"/>
    <xf numFmtId="0" fontId="4" fillId="4" borderId="3" xfId="4" applyFont="1" applyFill="1" applyBorder="1"/>
    <xf numFmtId="164" fontId="0" fillId="4" borderId="3" xfId="1" applyNumberFormat="1" applyFont="1" applyFill="1" applyBorder="1"/>
    <xf numFmtId="4" fontId="18" fillId="0" borderId="7" xfId="3" applyNumberFormat="1" applyFont="1" applyFill="1" applyBorder="1" applyAlignment="1">
      <alignment horizontal="center"/>
    </xf>
    <xf numFmtId="44" fontId="16" fillId="3" borderId="4" xfId="3" applyNumberFormat="1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  <xf numFmtId="0" fontId="7" fillId="2" borderId="7" xfId="4" applyFont="1" applyFill="1" applyBorder="1" applyAlignment="1">
      <alignment horizontal="left" vertical="top" wrapText="1" indent="1"/>
    </xf>
    <xf numFmtId="44" fontId="0" fillId="0" borderId="7" xfId="2" applyFont="1" applyFill="1" applyBorder="1"/>
    <xf numFmtId="44" fontId="7" fillId="2" borderId="9" xfId="2" applyFont="1" applyFill="1" applyBorder="1" applyAlignment="1">
      <alignment horizontal="right"/>
    </xf>
    <xf numFmtId="44" fontId="7" fillId="2" borderId="9" xfId="2" applyFont="1" applyFill="1" applyBorder="1" applyAlignment="1">
      <alignment horizontal="right" vertical="top"/>
    </xf>
    <xf numFmtId="0" fontId="2" fillId="0" borderId="11" xfId="4" applyBorder="1"/>
    <xf numFmtId="164" fontId="0" fillId="0" borderId="12" xfId="1" applyNumberFormat="1" applyFont="1" applyBorder="1"/>
    <xf numFmtId="44" fontId="0" fillId="0" borderId="12" xfId="2" applyFont="1" applyFill="1" applyBorder="1"/>
    <xf numFmtId="0" fontId="3" fillId="0" borderId="10" xfId="4" applyFont="1" applyBorder="1" applyAlignment="1">
      <alignment horizontal="center"/>
    </xf>
    <xf numFmtId="0" fontId="1" fillId="0" borderId="13" xfId="5" applyFont="1" applyBorder="1"/>
    <xf numFmtId="164" fontId="6" fillId="0" borderId="14" xfId="1" applyNumberFormat="1" applyFont="1" applyBorder="1" applyAlignment="1">
      <alignment horizontal="left" vertical="top"/>
    </xf>
    <xf numFmtId="14" fontId="2" fillId="0" borderId="15" xfId="2" applyNumberFormat="1" applyFont="1" applyFill="1" applyBorder="1" applyAlignment="1">
      <alignment horizontal="left"/>
    </xf>
    <xf numFmtId="1" fontId="7" fillId="2" borderId="15" xfId="2" applyNumberFormat="1" applyFont="1" applyFill="1" applyBorder="1" applyAlignment="1">
      <alignment horizontal="left"/>
    </xf>
    <xf numFmtId="0" fontId="2" fillId="0" borderId="13" xfId="4" applyBorder="1"/>
    <xf numFmtId="1" fontId="7" fillId="2" borderId="16" xfId="2" applyNumberFormat="1" applyFont="1" applyFill="1" applyBorder="1" applyAlignment="1">
      <alignment horizontal="left"/>
    </xf>
    <xf numFmtId="0" fontId="2" fillId="0" borderId="17" xfId="4" applyBorder="1"/>
    <xf numFmtId="164" fontId="8" fillId="0" borderId="18" xfId="1" applyNumberFormat="1" applyFont="1" applyBorder="1"/>
    <xf numFmtId="44" fontId="9" fillId="0" borderId="19" xfId="2" applyFont="1" applyFill="1" applyBorder="1"/>
    <xf numFmtId="165" fontId="7" fillId="0" borderId="18" xfId="2" applyNumberFormat="1" applyFont="1" applyBorder="1" applyAlignment="1">
      <alignment horizontal="left"/>
    </xf>
    <xf numFmtId="3" fontId="7" fillId="2" borderId="19" xfId="2" applyNumberFormat="1" applyFont="1" applyFill="1" applyBorder="1" applyAlignment="1">
      <alignment horizontal="left"/>
    </xf>
    <xf numFmtId="165" fontId="7" fillId="0" borderId="20" xfId="2" applyNumberFormat="1" applyFont="1" applyBorder="1" applyAlignment="1">
      <alignment horizontal="left"/>
    </xf>
    <xf numFmtId="0" fontId="3" fillId="0" borderId="21" xfId="4" applyFont="1" applyBorder="1" applyAlignment="1">
      <alignment horizontal="center"/>
    </xf>
    <xf numFmtId="44" fontId="0" fillId="0" borderId="8" xfId="2" applyFont="1" applyFill="1" applyBorder="1"/>
    <xf numFmtId="0" fontId="2" fillId="0" borderId="3" xfId="4" applyFill="1" applyBorder="1"/>
    <xf numFmtId="0" fontId="2" fillId="0" borderId="4" xfId="4" applyFill="1" applyBorder="1"/>
    <xf numFmtId="164" fontId="6" fillId="0" borderId="15" xfId="1" applyNumberFormat="1" applyFont="1" applyBorder="1" applyAlignment="1">
      <alignment horizontal="left" vertical="top"/>
    </xf>
    <xf numFmtId="164" fontId="8" fillId="0" borderId="19" xfId="1" applyNumberFormat="1" applyFont="1" applyBorder="1"/>
    <xf numFmtId="164" fontId="7" fillId="2" borderId="9" xfId="1" applyNumberFormat="1" applyFont="1" applyFill="1" applyBorder="1" applyAlignment="1">
      <alignment horizontal="left"/>
    </xf>
    <xf numFmtId="164" fontId="0" fillId="0" borderId="22" xfId="1" applyNumberFormat="1" applyFont="1" applyBorder="1"/>
    <xf numFmtId="6" fontId="7" fillId="2" borderId="7" xfId="2" applyNumberFormat="1" applyFont="1" applyFill="1" applyBorder="1" applyAlignment="1">
      <alignment horizontal="right"/>
    </xf>
    <xf numFmtId="164" fontId="0" fillId="0" borderId="7" xfId="1" applyNumberFormat="1" applyFont="1" applyBorder="1" applyAlignment="1">
      <alignment horizontal="left"/>
    </xf>
    <xf numFmtId="0" fontId="21" fillId="0" borderId="0" xfId="0" applyFont="1"/>
    <xf numFmtId="6" fontId="7" fillId="0" borderId="7" xfId="2" applyNumberFormat="1" applyFont="1" applyFill="1" applyBorder="1" applyAlignment="1">
      <alignment horizontal="right"/>
    </xf>
    <xf numFmtId="9" fontId="7" fillId="2" borderId="7" xfId="2" applyNumberFormat="1" applyFont="1" applyFill="1" applyBorder="1" applyAlignment="1">
      <alignment horizontal="right"/>
    </xf>
    <xf numFmtId="0" fontId="4" fillId="0" borderId="13" xfId="4" applyFont="1" applyFill="1" applyBorder="1"/>
    <xf numFmtId="0" fontId="5" fillId="0" borderId="13" xfId="4" applyFont="1" applyBorder="1" applyAlignment="1">
      <alignment horizontal="center"/>
    </xf>
    <xf numFmtId="0" fontId="5" fillId="0" borderId="24" xfId="4" applyFont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22" fillId="0" borderId="0" xfId="0" applyFont="1"/>
    <xf numFmtId="0" fontId="20" fillId="0" borderId="9" xfId="4" applyFont="1" applyBorder="1"/>
    <xf numFmtId="0" fontId="2" fillId="0" borderId="9" xfId="4" applyBorder="1"/>
    <xf numFmtId="0" fontId="9" fillId="0" borderId="7" xfId="4" applyFont="1" applyBorder="1"/>
    <xf numFmtId="0" fontId="12" fillId="0" borderId="7" xfId="4" applyFont="1" applyBorder="1"/>
    <xf numFmtId="164" fontId="9" fillId="0" borderId="0" xfId="1" applyNumberFormat="1" applyFont="1" applyFill="1" applyBorder="1" applyAlignment="1">
      <alignment horizontal="left"/>
    </xf>
    <xf numFmtId="0" fontId="23" fillId="2" borderId="7" xfId="5" applyFont="1" applyFill="1" applyBorder="1" applyAlignment="1">
      <alignment horizontal="left" wrapText="1"/>
    </xf>
    <xf numFmtId="0" fontId="13" fillId="0" borderId="7" xfId="5" applyFont="1" applyFill="1" applyBorder="1" applyAlignment="1">
      <alignment horizontal="center"/>
    </xf>
    <xf numFmtId="0" fontId="7" fillId="0" borderId="7" xfId="4" applyFont="1" applyFill="1" applyBorder="1" applyAlignment="1">
      <alignment horizontal="left" wrapText="1"/>
    </xf>
    <xf numFmtId="0" fontId="7" fillId="0" borderId="7" xfId="4" applyFont="1" applyFill="1" applyBorder="1" applyAlignment="1">
      <alignment horizontal="left"/>
    </xf>
    <xf numFmtId="0" fontId="14" fillId="0" borderId="7" xfId="5" applyFont="1" applyFill="1" applyBorder="1" applyAlignment="1">
      <alignment horizontal="left" wrapText="1"/>
    </xf>
    <xf numFmtId="0" fontId="3" fillId="0" borderId="7" xfId="4" applyFont="1" applyBorder="1"/>
    <xf numFmtId="0" fontId="26" fillId="0" borderId="7" xfId="4" applyFont="1" applyBorder="1"/>
    <xf numFmtId="0" fontId="27" fillId="0" borderId="7" xfId="5" applyFont="1" applyFill="1" applyBorder="1" applyAlignment="1">
      <alignment horizontal="center"/>
    </xf>
    <xf numFmtId="0" fontId="18" fillId="0" borderId="7" xfId="4" applyFont="1" applyFill="1" applyBorder="1"/>
    <xf numFmtId="0" fontId="16" fillId="0" borderId="7" xfId="4" applyFont="1" applyFill="1" applyBorder="1" applyAlignment="1">
      <alignment horizontal="center"/>
    </xf>
    <xf numFmtId="0" fontId="27" fillId="0" borderId="7" xfId="5" applyFont="1" applyBorder="1" applyAlignment="1">
      <alignment horizontal="center"/>
    </xf>
    <xf numFmtId="0" fontId="18" fillId="2" borderId="7" xfId="4" applyFont="1" applyFill="1" applyBorder="1"/>
    <xf numFmtId="0" fontId="27" fillId="2" borderId="7" xfId="5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/>
    </xf>
    <xf numFmtId="0" fontId="16" fillId="0" borderId="7" xfId="4" applyFont="1" applyBorder="1" applyAlignment="1">
      <alignment horizontal="center"/>
    </xf>
    <xf numFmtId="0" fontId="12" fillId="0" borderId="7" xfId="4" applyFont="1" applyFill="1" applyBorder="1" applyAlignment="1">
      <alignment horizontal="left"/>
    </xf>
    <xf numFmtId="164" fontId="28" fillId="3" borderId="2" xfId="1" applyNumberFormat="1" applyFont="1" applyFill="1" applyBorder="1" applyAlignment="1">
      <alignment horizontal="center"/>
    </xf>
    <xf numFmtId="0" fontId="28" fillId="3" borderId="2" xfId="4" applyFont="1" applyFill="1" applyBorder="1" applyAlignment="1">
      <alignment horizontal="left"/>
    </xf>
    <xf numFmtId="164" fontId="28" fillId="3" borderId="2" xfId="1" applyNumberFormat="1" applyFont="1" applyFill="1" applyBorder="1" applyAlignment="1">
      <alignment horizontal="left"/>
    </xf>
    <xf numFmtId="0" fontId="7" fillId="0" borderId="25" xfId="4" applyFont="1" applyFill="1" applyBorder="1" applyAlignment="1">
      <alignment horizontal="left"/>
    </xf>
    <xf numFmtId="164" fontId="7" fillId="0" borderId="9" xfId="1" applyNumberFormat="1" applyFont="1" applyFill="1" applyBorder="1" applyAlignment="1">
      <alignment horizontal="left"/>
    </xf>
    <xf numFmtId="0" fontId="29" fillId="0" borderId="0" xfId="4" applyFont="1" applyBorder="1"/>
    <xf numFmtId="0" fontId="4" fillId="0" borderId="0" xfId="4" applyFont="1" applyBorder="1" applyAlignment="1"/>
    <xf numFmtId="0" fontId="27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wrapText="1"/>
    </xf>
    <xf numFmtId="164" fontId="7" fillId="0" borderId="26" xfId="1" applyNumberFormat="1" applyFont="1" applyFill="1" applyBorder="1" applyAlignment="1">
      <alignment horizontal="left"/>
    </xf>
    <xf numFmtId="44" fontId="7" fillId="2" borderId="26" xfId="2" applyFont="1" applyFill="1" applyBorder="1" applyAlignment="1">
      <alignment horizontal="right" vertical="top"/>
    </xf>
    <xf numFmtId="44" fontId="7" fillId="0" borderId="26" xfId="2" applyFont="1" applyFill="1" applyBorder="1" applyAlignment="1">
      <alignment horizontal="right" vertical="top"/>
    </xf>
    <xf numFmtId="0" fontId="2" fillId="2" borderId="27" xfId="4" applyFill="1" applyBorder="1"/>
    <xf numFmtId="0" fontId="4" fillId="0" borderId="27" xfId="4" applyFont="1" applyBorder="1"/>
    <xf numFmtId="164" fontId="0" fillId="0" borderId="27" xfId="1" applyNumberFormat="1" applyFont="1" applyBorder="1"/>
    <xf numFmtId="42" fontId="16" fillId="0" borderId="27" xfId="2" applyNumberFormat="1" applyFont="1" applyFill="1" applyBorder="1"/>
    <xf numFmtId="4" fontId="16" fillId="0" borderId="27" xfId="2" applyNumberFormat="1" applyFont="1" applyFill="1" applyBorder="1"/>
    <xf numFmtId="0" fontId="2" fillId="2" borderId="28" xfId="4" applyFill="1" applyBorder="1"/>
    <xf numFmtId="0" fontId="4" fillId="0" borderId="29" xfId="4" applyFont="1" applyBorder="1"/>
    <xf numFmtId="164" fontId="0" fillId="0" borderId="29" xfId="1" applyNumberFormat="1" applyFont="1" applyBorder="1"/>
    <xf numFmtId="42" fontId="16" fillId="0" borderId="29" xfId="2" applyNumberFormat="1" applyFont="1" applyFill="1" applyBorder="1"/>
    <xf numFmtId="42" fontId="16" fillId="0" borderId="30" xfId="2" applyNumberFormat="1" applyFont="1" applyFill="1" applyBorder="1"/>
    <xf numFmtId="0" fontId="4" fillId="0" borderId="0" xfId="4" applyFont="1" applyBorder="1" applyAlignment="1"/>
    <xf numFmtId="164" fontId="24" fillId="0" borderId="23" xfId="1" applyNumberFormat="1" applyFont="1" applyBorder="1" applyAlignment="1">
      <alignment horizontal="center"/>
    </xf>
    <xf numFmtId="164" fontId="24" fillId="0" borderId="13" xfId="1" applyNumberFormat="1" applyFont="1" applyBorder="1" applyAlignment="1">
      <alignment horizontal="center"/>
    </xf>
    <xf numFmtId="0" fontId="25" fillId="0" borderId="13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1" fontId="7" fillId="2" borderId="0" xfId="2" applyNumberFormat="1" applyFont="1" applyFill="1" applyBorder="1" applyAlignment="1">
      <alignment horizontal="left"/>
    </xf>
    <xf numFmtId="165" fontId="7" fillId="0" borderId="0" xfId="2" applyNumberFormat="1" applyFont="1" applyBorder="1" applyAlignment="1">
      <alignment horizontal="left"/>
    </xf>
    <xf numFmtId="164" fontId="28" fillId="3" borderId="0" xfId="1" applyNumberFormat="1" applyFont="1" applyFill="1" applyBorder="1" applyAlignment="1">
      <alignment horizontal="center"/>
    </xf>
    <xf numFmtId="164" fontId="8" fillId="2" borderId="0" xfId="1" applyNumberFormat="1" applyFont="1" applyFill="1" applyBorder="1" applyAlignment="1">
      <alignment horizontal="center"/>
    </xf>
    <xf numFmtId="44" fontId="7" fillId="2" borderId="0" xfId="2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left"/>
    </xf>
    <xf numFmtId="44" fontId="7" fillId="2" borderId="0" xfId="2" applyFont="1" applyFill="1" applyBorder="1" applyAlignment="1">
      <alignment horizontal="right"/>
    </xf>
    <xf numFmtId="44" fontId="7" fillId="0" borderId="0" xfId="2" applyFont="1" applyFill="1" applyBorder="1" applyAlignment="1">
      <alignment horizontal="right"/>
    </xf>
    <xf numFmtId="44" fontId="7" fillId="2" borderId="0" xfId="2" applyFont="1" applyFill="1" applyBorder="1" applyAlignment="1">
      <alignment horizontal="right" vertical="top"/>
    </xf>
    <xf numFmtId="42" fontId="16" fillId="0" borderId="0" xfId="2" applyNumberFormat="1" applyFont="1" applyFill="1" applyBorder="1"/>
    <xf numFmtId="4" fontId="16" fillId="0" borderId="0" xfId="2" applyNumberFormat="1" applyFont="1" applyFill="1" applyBorder="1"/>
    <xf numFmtId="4" fontId="16" fillId="2" borderId="0" xfId="3" applyNumberFormat="1" applyFont="1" applyFill="1" applyBorder="1" applyAlignment="1">
      <alignment horizontal="center"/>
    </xf>
    <xf numFmtId="4" fontId="16" fillId="0" borderId="0" xfId="3" applyNumberFormat="1" applyFont="1" applyFill="1" applyBorder="1" applyAlignment="1">
      <alignment horizontal="center"/>
    </xf>
    <xf numFmtId="4" fontId="18" fillId="0" borderId="0" xfId="3" applyNumberFormat="1" applyFont="1" applyFill="1" applyBorder="1" applyAlignment="1">
      <alignment horizontal="center"/>
    </xf>
    <xf numFmtId="164" fontId="0" fillId="4" borderId="0" xfId="1" applyNumberFormat="1" applyFont="1" applyFill="1" applyBorder="1"/>
    <xf numFmtId="44" fontId="0" fillId="2" borderId="0" xfId="2" applyFont="1" applyFill="1" applyBorder="1"/>
    <xf numFmtId="44" fontId="2" fillId="2" borderId="0" xfId="2" applyFont="1" applyFill="1" applyBorder="1" applyAlignment="1">
      <alignment horizontal="right"/>
    </xf>
    <xf numFmtId="164" fontId="16" fillId="3" borderId="0" xfId="3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3 2" xfId="5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7"/>
  <sheetViews>
    <sheetView tabSelected="1" topLeftCell="B1" zoomScale="91" zoomScaleNormal="55" workbookViewId="0">
      <pane ySplit="5" topLeftCell="A6" activePane="bottomLeft" state="frozen"/>
      <selection pane="bottomLeft" activeCell="J5" sqref="J5"/>
    </sheetView>
  </sheetViews>
  <sheetFormatPr defaultRowHeight="14.5" x14ac:dyDescent="0.35"/>
  <cols>
    <col min="1" max="1" width="14.81640625" style="34" customWidth="1"/>
    <col min="2" max="2" width="41.453125" style="2" customWidth="1"/>
    <col min="3" max="3" width="17.90625" style="35" customWidth="1"/>
    <col min="4" max="4" width="20.36328125" style="16" customWidth="1"/>
    <col min="5" max="5" width="21.26953125" style="16" customWidth="1"/>
    <col min="6" max="6" width="13.6328125" style="36" customWidth="1"/>
    <col min="7" max="7" width="20.54296875" style="36" bestFit="1" customWidth="1"/>
    <col min="8" max="8" width="28.1796875" style="36" customWidth="1"/>
    <col min="9" max="10" width="21" style="36" customWidth="1"/>
    <col min="11" max="11" width="81.453125" customWidth="1"/>
  </cols>
  <sheetData>
    <row r="1" spans="1:11" ht="21" x14ac:dyDescent="0.5">
      <c r="A1" s="83"/>
      <c r="B1" s="109"/>
      <c r="C1" s="158" t="s">
        <v>47</v>
      </c>
      <c r="D1" s="159"/>
      <c r="E1" s="159"/>
      <c r="F1" s="160"/>
      <c r="G1" s="110"/>
      <c r="H1" s="110"/>
      <c r="I1" s="111"/>
      <c r="J1" s="161"/>
    </row>
    <row r="2" spans="1:11" x14ac:dyDescent="0.35">
      <c r="A2" s="83"/>
      <c r="B2" s="84"/>
      <c r="C2" s="85" t="s">
        <v>0</v>
      </c>
      <c r="D2" s="100"/>
      <c r="E2" s="100"/>
      <c r="F2" s="86" t="s">
        <v>161</v>
      </c>
      <c r="G2" s="87"/>
      <c r="H2" s="88"/>
      <c r="I2" s="89"/>
      <c r="J2" s="162"/>
    </row>
    <row r="3" spans="1:11" x14ac:dyDescent="0.35">
      <c r="A3" s="80"/>
      <c r="B3" s="90"/>
      <c r="C3" s="91" t="s">
        <v>1</v>
      </c>
      <c r="D3" s="101"/>
      <c r="E3" s="101"/>
      <c r="F3" s="92"/>
      <c r="G3" s="93" t="s">
        <v>48</v>
      </c>
      <c r="H3" s="94"/>
      <c r="I3" s="95"/>
      <c r="J3" s="163"/>
      <c r="K3" t="s">
        <v>133</v>
      </c>
    </row>
    <row r="4" spans="1:11" ht="16" thickBot="1" x14ac:dyDescent="0.4">
      <c r="A4" s="96"/>
      <c r="B4" s="4" t="s">
        <v>164</v>
      </c>
      <c r="C4" s="81"/>
      <c r="D4" s="81"/>
      <c r="E4" s="81"/>
      <c r="F4" s="82"/>
      <c r="G4" s="5"/>
      <c r="H4" s="5"/>
      <c r="I4" s="97"/>
      <c r="J4" s="5"/>
    </row>
    <row r="5" spans="1:11" ht="15.5" x14ac:dyDescent="0.35">
      <c r="A5" s="135" t="s">
        <v>2</v>
      </c>
      <c r="B5" s="136" t="s">
        <v>3</v>
      </c>
      <c r="C5" s="137" t="s">
        <v>4</v>
      </c>
      <c r="D5" s="137" t="s">
        <v>84</v>
      </c>
      <c r="E5" s="137"/>
      <c r="F5" s="135" t="s">
        <v>99</v>
      </c>
      <c r="G5" s="135" t="s">
        <v>100</v>
      </c>
      <c r="H5" s="135" t="s">
        <v>120</v>
      </c>
      <c r="I5" s="135" t="s">
        <v>104</v>
      </c>
      <c r="J5" s="164" t="s">
        <v>165</v>
      </c>
    </row>
    <row r="6" spans="1:11" ht="19.5" customHeight="1" x14ac:dyDescent="0.35">
      <c r="A6" s="38"/>
      <c r="B6" s="124" t="s">
        <v>155</v>
      </c>
      <c r="C6" s="39"/>
      <c r="D6" s="39"/>
      <c r="E6" s="39"/>
      <c r="F6" s="40"/>
      <c r="G6" s="40"/>
      <c r="H6" s="40"/>
      <c r="I6" s="40"/>
      <c r="J6" s="165"/>
    </row>
    <row r="7" spans="1:11" ht="19" customHeight="1" x14ac:dyDescent="0.35">
      <c r="A7" s="38" t="s">
        <v>49</v>
      </c>
      <c r="B7" s="52" t="s">
        <v>50</v>
      </c>
      <c r="C7" s="39" t="s">
        <v>6</v>
      </c>
      <c r="D7" s="39">
        <v>4</v>
      </c>
      <c r="E7" s="39"/>
      <c r="F7" s="112">
        <v>1000</v>
      </c>
      <c r="G7" s="44">
        <f>F7*D7</f>
        <v>4000</v>
      </c>
      <c r="H7" s="40"/>
      <c r="I7" s="40"/>
      <c r="J7" s="165"/>
    </row>
    <row r="8" spans="1:11" x14ac:dyDescent="0.35">
      <c r="A8" s="120">
        <v>1000</v>
      </c>
      <c r="B8" s="121" t="s">
        <v>26</v>
      </c>
      <c r="C8" s="46" t="s">
        <v>5</v>
      </c>
      <c r="D8" s="46">
        <v>2</v>
      </c>
      <c r="E8" s="46"/>
      <c r="F8" s="42">
        <v>1000</v>
      </c>
      <c r="G8" s="42">
        <f>F8*D8</f>
        <v>2000</v>
      </c>
      <c r="H8" s="42"/>
      <c r="I8" s="42"/>
      <c r="J8" s="166"/>
    </row>
    <row r="9" spans="1:11" x14ac:dyDescent="0.35">
      <c r="A9" s="126" t="s">
        <v>52</v>
      </c>
      <c r="B9" s="122" t="s">
        <v>46</v>
      </c>
      <c r="C9" s="46" t="s">
        <v>6</v>
      </c>
      <c r="D9" s="46">
        <v>2</v>
      </c>
      <c r="E9" s="46" t="s">
        <v>129</v>
      </c>
      <c r="F9" s="42">
        <v>1000</v>
      </c>
      <c r="G9" s="42">
        <f>F9*D9</f>
        <v>2000</v>
      </c>
      <c r="H9" s="42"/>
      <c r="I9" s="42"/>
      <c r="J9" s="166"/>
    </row>
    <row r="10" spans="1:11" x14ac:dyDescent="0.35">
      <c r="A10" s="126" t="s">
        <v>53</v>
      </c>
      <c r="B10" s="138" t="s">
        <v>130</v>
      </c>
      <c r="C10" s="46" t="s">
        <v>6</v>
      </c>
      <c r="D10" s="102">
        <v>2</v>
      </c>
      <c r="E10" s="46"/>
      <c r="F10" s="42">
        <v>3000</v>
      </c>
      <c r="G10" s="42">
        <f>F10*D10</f>
        <v>6000</v>
      </c>
      <c r="H10" s="42"/>
      <c r="I10" s="42"/>
      <c r="J10" s="166"/>
    </row>
    <row r="11" spans="1:11" x14ac:dyDescent="0.35">
      <c r="A11" s="126">
        <v>1030</v>
      </c>
      <c r="B11" s="138" t="s">
        <v>27</v>
      </c>
      <c r="C11" s="46" t="s">
        <v>6</v>
      </c>
      <c r="D11" s="102">
        <v>1</v>
      </c>
      <c r="E11" s="46" t="s">
        <v>97</v>
      </c>
      <c r="F11" s="112">
        <v>2000</v>
      </c>
      <c r="G11" s="42">
        <f>F11*D11</f>
        <v>2000</v>
      </c>
      <c r="H11" s="40"/>
      <c r="I11" s="40"/>
      <c r="J11" s="165"/>
    </row>
    <row r="12" spans="1:11" x14ac:dyDescent="0.35">
      <c r="A12" s="126">
        <v>1030</v>
      </c>
      <c r="B12" s="138" t="s">
        <v>30</v>
      </c>
      <c r="C12" s="46" t="s">
        <v>6</v>
      </c>
      <c r="D12" s="102">
        <v>360</v>
      </c>
      <c r="E12" s="46" t="s">
        <v>131</v>
      </c>
      <c r="F12" s="112">
        <v>225</v>
      </c>
      <c r="G12" s="112">
        <f>F12*D12/12</f>
        <v>6750</v>
      </c>
      <c r="H12" s="40"/>
      <c r="I12" s="40"/>
      <c r="J12" s="165"/>
    </row>
    <row r="13" spans="1:11" x14ac:dyDescent="0.35">
      <c r="A13" s="126">
        <v>1050</v>
      </c>
      <c r="B13" s="138" t="s">
        <v>29</v>
      </c>
      <c r="C13" s="59" t="s">
        <v>5</v>
      </c>
      <c r="D13" s="139">
        <v>2000</v>
      </c>
      <c r="E13" s="41" t="s">
        <v>95</v>
      </c>
      <c r="F13" s="40"/>
      <c r="G13" s="40"/>
      <c r="H13" s="40"/>
      <c r="I13" s="41" t="s">
        <v>28</v>
      </c>
      <c r="J13" s="167"/>
    </row>
    <row r="14" spans="1:11" x14ac:dyDescent="0.35">
      <c r="A14" s="126"/>
      <c r="B14" s="134" t="s">
        <v>153</v>
      </c>
      <c r="C14" s="16"/>
      <c r="D14" s="41"/>
      <c r="E14" s="41"/>
      <c r="F14" s="40"/>
      <c r="G14" s="40"/>
      <c r="H14" s="40"/>
      <c r="I14" s="41"/>
      <c r="J14" s="167"/>
    </row>
    <row r="15" spans="1:11" x14ac:dyDescent="0.35">
      <c r="A15" s="126">
        <v>2000</v>
      </c>
      <c r="B15" s="123" t="s">
        <v>32</v>
      </c>
      <c r="C15" s="46" t="s">
        <v>6</v>
      </c>
      <c r="D15" s="46">
        <v>2000</v>
      </c>
      <c r="E15" s="46" t="s">
        <v>95</v>
      </c>
      <c r="F15" s="43">
        <v>500</v>
      </c>
      <c r="G15" s="43">
        <f>F15</f>
        <v>500</v>
      </c>
      <c r="H15" s="43"/>
      <c r="I15" s="43"/>
      <c r="J15" s="168"/>
    </row>
    <row r="16" spans="1:11" x14ac:dyDescent="0.35">
      <c r="A16" s="126">
        <v>3000</v>
      </c>
      <c r="B16" s="15" t="s">
        <v>33</v>
      </c>
      <c r="C16" s="41" t="s">
        <v>6</v>
      </c>
      <c r="D16" s="41"/>
      <c r="E16" s="41" t="s">
        <v>94</v>
      </c>
      <c r="F16" s="43">
        <v>1500</v>
      </c>
      <c r="G16" s="43">
        <f>F16</f>
        <v>1500</v>
      </c>
      <c r="H16" s="43"/>
      <c r="I16" s="43"/>
      <c r="J16" s="168"/>
      <c r="K16" t="s">
        <v>132</v>
      </c>
    </row>
    <row r="17" spans="1:11" x14ac:dyDescent="0.35">
      <c r="A17" s="128">
        <v>3001</v>
      </c>
      <c r="B17" s="123" t="s">
        <v>154</v>
      </c>
      <c r="C17" s="47" t="s">
        <v>6</v>
      </c>
      <c r="D17" s="47">
        <f>2*18</f>
        <v>36</v>
      </c>
      <c r="E17" s="47"/>
      <c r="F17" s="77">
        <v>200</v>
      </c>
      <c r="G17" s="43">
        <f>F17*D17</f>
        <v>7200</v>
      </c>
      <c r="H17" s="77"/>
      <c r="I17" s="77"/>
      <c r="J17" s="5"/>
    </row>
    <row r="18" spans="1:11" x14ac:dyDescent="0.35">
      <c r="A18" s="133">
        <v>3002</v>
      </c>
      <c r="B18" s="52" t="s">
        <v>31</v>
      </c>
      <c r="C18" s="47" t="s">
        <v>5</v>
      </c>
      <c r="D18" s="47"/>
      <c r="E18" s="47"/>
      <c r="F18" s="77"/>
      <c r="G18" s="77"/>
      <c r="H18" s="77"/>
      <c r="I18" s="77"/>
      <c r="J18" s="5"/>
    </row>
    <row r="19" spans="1:11" x14ac:dyDescent="0.35">
      <c r="A19" s="133">
        <v>3003</v>
      </c>
      <c r="B19" s="52" t="s">
        <v>127</v>
      </c>
      <c r="C19" s="47" t="s">
        <v>6</v>
      </c>
      <c r="D19" s="47"/>
      <c r="E19" s="47">
        <v>2</v>
      </c>
      <c r="F19" s="77">
        <v>10000</v>
      </c>
      <c r="G19" s="77">
        <f>F19*E19</f>
        <v>20000</v>
      </c>
      <c r="H19" s="77"/>
      <c r="I19" s="77"/>
      <c r="J19" s="5"/>
    </row>
    <row r="20" spans="1:11" x14ac:dyDescent="0.35">
      <c r="A20" s="127"/>
      <c r="B20" s="117" t="s">
        <v>98</v>
      </c>
      <c r="C20" s="46"/>
      <c r="D20" s="46">
        <v>2</v>
      </c>
      <c r="E20" s="59" t="s">
        <v>101</v>
      </c>
      <c r="F20" s="46">
        <f>4000+5000+3824</f>
        <v>12824</v>
      </c>
      <c r="G20" s="44">
        <f>F20*D20</f>
        <v>25648</v>
      </c>
      <c r="H20" s="107" t="s">
        <v>121</v>
      </c>
      <c r="I20" s="44"/>
      <c r="J20" s="169"/>
      <c r="K20" t="s">
        <v>119</v>
      </c>
    </row>
    <row r="21" spans="1:11" x14ac:dyDescent="0.35">
      <c r="A21" s="128" t="s">
        <v>51</v>
      </c>
      <c r="B21" s="49" t="s">
        <v>34</v>
      </c>
      <c r="C21" s="41" t="s">
        <v>6</v>
      </c>
      <c r="D21" s="41">
        <v>2</v>
      </c>
      <c r="E21" s="105" t="s">
        <v>101</v>
      </c>
      <c r="F21" s="41">
        <v>15000</v>
      </c>
      <c r="G21" s="44">
        <f>F21*D21</f>
        <v>30000</v>
      </c>
      <c r="H21" s="44"/>
      <c r="I21" s="44"/>
      <c r="J21" s="169"/>
    </row>
    <row r="22" spans="1:11" x14ac:dyDescent="0.35">
      <c r="A22" s="128" t="s">
        <v>115</v>
      </c>
      <c r="B22" s="49" t="s">
        <v>116</v>
      </c>
      <c r="C22" s="46" t="s">
        <v>148</v>
      </c>
      <c r="D22" s="46"/>
      <c r="E22" s="59"/>
      <c r="F22" s="46"/>
      <c r="G22" s="44"/>
      <c r="H22" s="44"/>
      <c r="I22" s="44"/>
      <c r="J22" s="169"/>
    </row>
    <row r="23" spans="1:11" x14ac:dyDescent="0.35">
      <c r="A23" s="128" t="s">
        <v>115</v>
      </c>
      <c r="B23" s="49" t="s">
        <v>117</v>
      </c>
      <c r="C23" s="46" t="s">
        <v>148</v>
      </c>
      <c r="D23" s="46"/>
      <c r="E23" s="59"/>
      <c r="F23" s="46"/>
      <c r="G23" s="44"/>
      <c r="H23" s="44"/>
      <c r="I23" s="44"/>
      <c r="J23" s="169"/>
    </row>
    <row r="24" spans="1:11" x14ac:dyDescent="0.35">
      <c r="A24" s="128" t="s">
        <v>115</v>
      </c>
      <c r="B24" s="49" t="s">
        <v>118</v>
      </c>
      <c r="C24" s="46" t="s">
        <v>148</v>
      </c>
      <c r="D24" s="46"/>
      <c r="E24" s="59"/>
      <c r="F24" s="46"/>
      <c r="G24" s="44"/>
      <c r="H24" s="44"/>
      <c r="I24" s="44"/>
      <c r="J24" s="169"/>
    </row>
    <row r="25" spans="1:11" x14ac:dyDescent="0.35">
      <c r="A25" s="128" t="s">
        <v>115</v>
      </c>
      <c r="B25" s="49" t="s">
        <v>124</v>
      </c>
      <c r="C25" s="46"/>
      <c r="D25" s="46"/>
      <c r="E25" s="59"/>
      <c r="F25" s="46"/>
      <c r="G25" s="44">
        <v>25000</v>
      </c>
      <c r="H25" s="44"/>
      <c r="I25" s="44"/>
      <c r="J25" s="169"/>
      <c r="K25" t="s">
        <v>126</v>
      </c>
    </row>
    <row r="26" spans="1:11" x14ac:dyDescent="0.35">
      <c r="A26" s="128" t="s">
        <v>115</v>
      </c>
      <c r="B26" s="52" t="s">
        <v>90</v>
      </c>
      <c r="C26" s="46"/>
      <c r="D26" s="46">
        <v>2</v>
      </c>
      <c r="E26" s="46"/>
      <c r="F26" s="43">
        <v>300</v>
      </c>
      <c r="G26" s="44">
        <f>F26*D26</f>
        <v>600</v>
      </c>
      <c r="H26" s="43"/>
      <c r="I26" s="43"/>
      <c r="J26" s="168"/>
    </row>
    <row r="27" spans="1:11" x14ac:dyDescent="0.35">
      <c r="A27" s="128" t="s">
        <v>115</v>
      </c>
      <c r="B27" s="52" t="s">
        <v>35</v>
      </c>
      <c r="C27" s="46"/>
      <c r="D27" s="46">
        <v>112</v>
      </c>
      <c r="E27" s="46" t="s">
        <v>96</v>
      </c>
      <c r="F27" s="104">
        <v>50</v>
      </c>
      <c r="G27" s="44">
        <f>F27*D27</f>
        <v>5600</v>
      </c>
      <c r="H27" s="43"/>
      <c r="I27" s="43"/>
      <c r="J27" s="168"/>
    </row>
    <row r="28" spans="1:11" x14ac:dyDescent="0.35">
      <c r="A28" s="128"/>
      <c r="B28" s="125" t="s">
        <v>152</v>
      </c>
      <c r="C28" s="46"/>
      <c r="D28" s="46"/>
      <c r="E28" s="46"/>
      <c r="F28" s="104"/>
      <c r="G28" s="44"/>
      <c r="H28" s="43"/>
      <c r="I28" s="43"/>
      <c r="J28" s="168"/>
    </row>
    <row r="29" spans="1:11" x14ac:dyDescent="0.35">
      <c r="A29" s="126">
        <v>6000</v>
      </c>
      <c r="B29" s="50" t="s">
        <v>7</v>
      </c>
      <c r="C29" s="41" t="s">
        <v>5</v>
      </c>
      <c r="D29" s="41"/>
      <c r="E29" s="41"/>
      <c r="F29" s="43"/>
      <c r="G29" s="43"/>
      <c r="H29" s="43"/>
      <c r="I29" s="43"/>
      <c r="J29" s="168"/>
    </row>
    <row r="30" spans="1:11" x14ac:dyDescent="0.35">
      <c r="A30" s="126"/>
      <c r="B30" s="50" t="s">
        <v>36</v>
      </c>
      <c r="C30" s="41"/>
      <c r="D30" s="41"/>
      <c r="E30" s="41"/>
      <c r="F30" s="43"/>
      <c r="G30" s="43"/>
      <c r="H30" s="43"/>
      <c r="I30" s="43"/>
      <c r="J30" s="168"/>
      <c r="K30" s="75"/>
    </row>
    <row r="31" spans="1:11" x14ac:dyDescent="0.35">
      <c r="A31" s="129">
        <v>6025</v>
      </c>
      <c r="B31" s="50" t="s">
        <v>38</v>
      </c>
      <c r="C31" s="41" t="s">
        <v>5</v>
      </c>
      <c r="D31" s="41">
        <f>54*20</f>
        <v>1080</v>
      </c>
      <c r="E31" s="41"/>
      <c r="F31" s="43">
        <v>10</v>
      </c>
      <c r="G31" s="43">
        <f>D31*F31</f>
        <v>10800</v>
      </c>
      <c r="H31" s="43"/>
      <c r="I31" s="43"/>
      <c r="J31" s="168"/>
    </row>
    <row r="32" spans="1:11" x14ac:dyDescent="0.35">
      <c r="A32" s="129">
        <v>6030</v>
      </c>
      <c r="B32" s="50" t="s">
        <v>111</v>
      </c>
      <c r="C32" s="51" t="s">
        <v>8</v>
      </c>
      <c r="D32" s="51">
        <f>7*56</f>
        <v>392</v>
      </c>
      <c r="E32" s="51"/>
      <c r="F32" s="43">
        <v>7.75</v>
      </c>
      <c r="G32" s="43">
        <f>D32*F32</f>
        <v>3038</v>
      </c>
      <c r="H32" s="43"/>
      <c r="I32" s="43"/>
      <c r="J32" s="168"/>
    </row>
    <row r="33" spans="1:11" x14ac:dyDescent="0.35">
      <c r="A33" s="129"/>
      <c r="B33" s="119" t="s">
        <v>135</v>
      </c>
      <c r="C33" s="51"/>
      <c r="D33" s="51"/>
      <c r="E33" s="118"/>
      <c r="F33" s="43"/>
      <c r="G33" s="43"/>
      <c r="H33" s="43"/>
      <c r="I33" s="43"/>
      <c r="J33" s="168"/>
    </row>
    <row r="34" spans="1:11" x14ac:dyDescent="0.35">
      <c r="A34" s="129" t="s">
        <v>54</v>
      </c>
      <c r="B34" s="53" t="s">
        <v>37</v>
      </c>
      <c r="C34" s="52"/>
      <c r="D34" s="52">
        <v>8</v>
      </c>
      <c r="E34" s="16" t="s">
        <v>102</v>
      </c>
      <c r="F34" s="52">
        <v>1600</v>
      </c>
      <c r="G34" s="44">
        <f>F34*D34</f>
        <v>12800</v>
      </c>
      <c r="H34" s="52"/>
      <c r="I34" s="52"/>
      <c r="J34" s="3"/>
    </row>
    <row r="35" spans="1:11" x14ac:dyDescent="0.35">
      <c r="A35" s="129"/>
      <c r="B35" s="53" t="s">
        <v>93</v>
      </c>
      <c r="C35" s="114" t="s">
        <v>103</v>
      </c>
      <c r="D35" s="52"/>
      <c r="E35" s="52"/>
      <c r="F35" s="52"/>
      <c r="G35" s="52"/>
      <c r="H35" s="52"/>
      <c r="I35" s="52"/>
      <c r="J35" s="3"/>
    </row>
    <row r="36" spans="1:11" x14ac:dyDescent="0.35">
      <c r="A36" s="129" t="s">
        <v>56</v>
      </c>
      <c r="B36" s="53" t="s">
        <v>55</v>
      </c>
      <c r="C36" s="115"/>
      <c r="D36" s="52">
        <v>6</v>
      </c>
      <c r="E36" s="52" t="s">
        <v>101</v>
      </c>
      <c r="F36" s="52">
        <v>40</v>
      </c>
      <c r="G36" s="44">
        <f>F36*D36</f>
        <v>240</v>
      </c>
      <c r="H36" s="52"/>
      <c r="I36" s="52"/>
      <c r="J36" s="3"/>
    </row>
    <row r="37" spans="1:11" x14ac:dyDescent="0.35">
      <c r="A37" s="129" t="s">
        <v>57</v>
      </c>
      <c r="B37" s="116" t="s">
        <v>61</v>
      </c>
      <c r="C37" s="115"/>
      <c r="D37" s="52"/>
      <c r="E37" s="52"/>
      <c r="F37" s="52">
        <v>300</v>
      </c>
      <c r="G37" s="52">
        <f>F37</f>
        <v>300</v>
      </c>
      <c r="H37" s="52"/>
      <c r="I37" s="52"/>
      <c r="J37" s="3"/>
    </row>
    <row r="38" spans="1:11" x14ac:dyDescent="0.35">
      <c r="A38" s="129" t="s">
        <v>58</v>
      </c>
      <c r="B38" s="116" t="s">
        <v>151</v>
      </c>
      <c r="C38" s="113"/>
      <c r="D38" s="52">
        <v>1600</v>
      </c>
      <c r="E38" s="52" t="s">
        <v>95</v>
      </c>
      <c r="F38" s="52">
        <v>3.13</v>
      </c>
      <c r="G38" s="44">
        <f>F38*D38</f>
        <v>5008</v>
      </c>
      <c r="H38" s="52"/>
      <c r="I38" s="52"/>
      <c r="J38" s="3"/>
      <c r="K38" t="s">
        <v>134</v>
      </c>
    </row>
    <row r="39" spans="1:11" x14ac:dyDescent="0.35">
      <c r="A39" s="129" t="s">
        <v>59</v>
      </c>
      <c r="B39" s="116" t="s">
        <v>60</v>
      </c>
      <c r="C39" s="115"/>
      <c r="D39" s="52"/>
      <c r="E39" s="52"/>
      <c r="F39" s="52"/>
      <c r="G39" s="52"/>
      <c r="H39" s="52"/>
      <c r="I39" s="52"/>
      <c r="J39" s="3"/>
    </row>
    <row r="40" spans="1:11" x14ac:dyDescent="0.35">
      <c r="A40" s="126"/>
      <c r="B40" s="116" t="s">
        <v>91</v>
      </c>
      <c r="C40" s="115"/>
      <c r="D40" s="52">
        <v>56</v>
      </c>
      <c r="E40" s="52" t="s">
        <v>140</v>
      </c>
      <c r="F40" s="52">
        <v>15</v>
      </c>
      <c r="G40" s="52">
        <f>D40*F40*150%</f>
        <v>1260</v>
      </c>
      <c r="H40" s="52" t="s">
        <v>144</v>
      </c>
      <c r="I40" s="52"/>
      <c r="J40" s="3"/>
    </row>
    <row r="41" spans="1:11" x14ac:dyDescent="0.35">
      <c r="A41" s="129"/>
      <c r="B41" s="116" t="s">
        <v>92</v>
      </c>
      <c r="C41" s="115"/>
      <c r="D41" s="52">
        <f>27*56+27*10*2</f>
        <v>2052</v>
      </c>
      <c r="E41" s="52" t="s">
        <v>108</v>
      </c>
      <c r="F41" s="52">
        <f>61*140%</f>
        <v>85.399999999999991</v>
      </c>
      <c r="G41" s="52">
        <f>(F41/32)*D41</f>
        <v>5476.2749999999996</v>
      </c>
      <c r="H41" s="52"/>
      <c r="I41" s="52"/>
      <c r="J41" s="3"/>
    </row>
    <row r="42" spans="1:11" x14ac:dyDescent="0.35">
      <c r="A42" s="129"/>
      <c r="B42" s="140" t="s">
        <v>159</v>
      </c>
      <c r="C42" s="115"/>
      <c r="D42" s="52"/>
      <c r="E42" s="52"/>
      <c r="F42" s="52"/>
      <c r="G42" s="52"/>
      <c r="H42" s="52"/>
      <c r="I42" s="52"/>
      <c r="J42" s="3"/>
    </row>
    <row r="43" spans="1:11" x14ac:dyDescent="0.35">
      <c r="A43" s="129">
        <v>8020</v>
      </c>
      <c r="B43" s="3" t="s">
        <v>105</v>
      </c>
      <c r="C43" s="41" t="s">
        <v>6</v>
      </c>
      <c r="D43" s="41">
        <v>4</v>
      </c>
      <c r="E43" s="41" t="s">
        <v>125</v>
      </c>
      <c r="F43" s="77">
        <v>1000</v>
      </c>
      <c r="G43" s="44">
        <f>F43*D43</f>
        <v>4000</v>
      </c>
      <c r="H43" s="77"/>
      <c r="I43" s="77"/>
      <c r="J43" s="5"/>
    </row>
    <row r="44" spans="1:11" x14ac:dyDescent="0.35">
      <c r="A44" s="126">
        <v>8025</v>
      </c>
      <c r="B44" s="50" t="s">
        <v>39</v>
      </c>
      <c r="C44" s="41" t="s">
        <v>5</v>
      </c>
      <c r="D44" s="41"/>
      <c r="E44" s="41"/>
      <c r="F44" s="77"/>
      <c r="G44" s="77">
        <v>1000</v>
      </c>
      <c r="H44" s="77"/>
      <c r="I44" s="77"/>
      <c r="J44" s="5"/>
    </row>
    <row r="45" spans="1:11" x14ac:dyDescent="0.35">
      <c r="A45" s="126">
        <v>8035</v>
      </c>
      <c r="B45" s="50" t="s">
        <v>9</v>
      </c>
      <c r="C45" s="41" t="s">
        <v>5</v>
      </c>
      <c r="D45" s="41"/>
      <c r="E45" s="41"/>
      <c r="F45" s="43"/>
      <c r="G45" s="43">
        <v>1000</v>
      </c>
      <c r="H45" s="43"/>
      <c r="I45" s="43"/>
      <c r="J45" s="168"/>
    </row>
    <row r="46" spans="1:11" x14ac:dyDescent="0.35">
      <c r="A46" s="126"/>
      <c r="B46" s="119" t="s">
        <v>162</v>
      </c>
      <c r="C46" s="41"/>
      <c r="D46" s="41"/>
      <c r="E46" s="41"/>
      <c r="F46" s="43"/>
      <c r="G46" s="43"/>
      <c r="H46" s="43"/>
      <c r="I46" s="43"/>
      <c r="J46" s="168"/>
    </row>
    <row r="47" spans="1:11" x14ac:dyDescent="0.35">
      <c r="A47" s="126"/>
      <c r="B47" s="50" t="s">
        <v>163</v>
      </c>
      <c r="C47" s="41"/>
      <c r="D47" s="41"/>
      <c r="E47" s="41"/>
      <c r="F47" s="43"/>
      <c r="G47" s="43">
        <f>7000*130%</f>
        <v>9100</v>
      </c>
      <c r="H47" s="43"/>
      <c r="I47" s="43"/>
      <c r="J47" s="168"/>
    </row>
    <row r="48" spans="1:11" x14ac:dyDescent="0.35">
      <c r="A48" s="130"/>
      <c r="B48" s="48" t="s">
        <v>10</v>
      </c>
      <c r="C48" s="46"/>
      <c r="D48" s="46"/>
      <c r="E48" s="46"/>
      <c r="F48" s="43"/>
      <c r="G48" s="43"/>
      <c r="H48" s="43"/>
      <c r="I48" s="43"/>
      <c r="J48" s="168"/>
    </row>
    <row r="49" spans="1:10" ht="28" x14ac:dyDescent="0.35">
      <c r="A49" s="128">
        <v>9000</v>
      </c>
      <c r="B49" s="54" t="s">
        <v>11</v>
      </c>
      <c r="C49" s="41" t="s">
        <v>6</v>
      </c>
      <c r="D49" s="41">
        <f>1600+(14*8)*8</f>
        <v>2496</v>
      </c>
      <c r="E49" s="41" t="s">
        <v>141</v>
      </c>
      <c r="F49" s="55">
        <v>15</v>
      </c>
      <c r="G49" s="55">
        <f>D49/(4*5)*15*200%</f>
        <v>3744</v>
      </c>
      <c r="H49" s="55" t="s">
        <v>142</v>
      </c>
      <c r="I49" s="55"/>
      <c r="J49" s="170"/>
    </row>
    <row r="50" spans="1:10" x14ac:dyDescent="0.35">
      <c r="A50" s="126">
        <v>9001</v>
      </c>
      <c r="B50" s="50" t="s">
        <v>150</v>
      </c>
      <c r="C50" s="41" t="s">
        <v>6</v>
      </c>
      <c r="D50" s="41">
        <v>12</v>
      </c>
      <c r="E50" s="41" t="s">
        <v>149</v>
      </c>
      <c r="F50" s="77">
        <v>100</v>
      </c>
      <c r="G50" s="77">
        <f>D50*F50</f>
        <v>1200</v>
      </c>
      <c r="H50" s="77"/>
      <c r="I50" s="77"/>
      <c r="J50" s="5"/>
    </row>
    <row r="51" spans="1:10" x14ac:dyDescent="0.35">
      <c r="A51" s="129">
        <v>10000</v>
      </c>
      <c r="B51" s="3" t="s">
        <v>106</v>
      </c>
      <c r="C51" s="41" t="s">
        <v>6</v>
      </c>
      <c r="D51" s="41">
        <v>1</v>
      </c>
      <c r="E51" s="41" t="s">
        <v>107</v>
      </c>
      <c r="F51" s="55">
        <v>1200</v>
      </c>
      <c r="G51" s="44">
        <f t="shared" ref="G51:G57" si="0">F51*D51</f>
        <v>1200</v>
      </c>
      <c r="H51" s="55"/>
      <c r="I51" s="55"/>
      <c r="J51" s="170"/>
    </row>
    <row r="52" spans="1:10" x14ac:dyDescent="0.35">
      <c r="A52" s="129">
        <v>10001</v>
      </c>
      <c r="B52" s="3" t="s">
        <v>88</v>
      </c>
      <c r="C52" s="41" t="s">
        <v>6</v>
      </c>
      <c r="D52" s="41">
        <v>1</v>
      </c>
      <c r="E52" s="41" t="s">
        <v>107</v>
      </c>
      <c r="F52" s="55">
        <v>200</v>
      </c>
      <c r="G52" s="44">
        <f t="shared" si="0"/>
        <v>200</v>
      </c>
      <c r="H52" s="55"/>
      <c r="I52" s="55"/>
      <c r="J52" s="170"/>
    </row>
    <row r="53" spans="1:10" x14ac:dyDescent="0.35">
      <c r="A53" s="129">
        <v>10002</v>
      </c>
      <c r="B53" s="3" t="s">
        <v>114</v>
      </c>
      <c r="C53" s="41" t="s">
        <v>6</v>
      </c>
      <c r="D53" s="41">
        <v>1</v>
      </c>
      <c r="E53" s="41" t="s">
        <v>107</v>
      </c>
      <c r="F53" s="55">
        <v>400</v>
      </c>
      <c r="G53" s="44">
        <f t="shared" si="0"/>
        <v>400</v>
      </c>
      <c r="H53" s="55"/>
      <c r="I53" s="55"/>
      <c r="J53" s="170"/>
    </row>
    <row r="54" spans="1:10" ht="28.5" x14ac:dyDescent="0.35">
      <c r="A54" s="129">
        <v>10005</v>
      </c>
      <c r="B54" s="50" t="s">
        <v>112</v>
      </c>
      <c r="C54" s="41" t="s">
        <v>6</v>
      </c>
      <c r="D54" s="41">
        <v>2</v>
      </c>
      <c r="E54" s="41"/>
      <c r="F54" s="55">
        <v>60</v>
      </c>
      <c r="G54" s="44">
        <f t="shared" si="0"/>
        <v>120</v>
      </c>
      <c r="H54" s="55"/>
      <c r="I54" s="55"/>
      <c r="J54" s="170"/>
    </row>
    <row r="55" spans="1:10" x14ac:dyDescent="0.35">
      <c r="A55" s="129">
        <v>10015</v>
      </c>
      <c r="B55" s="50" t="s">
        <v>113</v>
      </c>
      <c r="C55" s="41" t="s">
        <v>6</v>
      </c>
      <c r="D55" s="41">
        <v>1</v>
      </c>
      <c r="E55" s="41"/>
      <c r="F55" s="55">
        <v>200</v>
      </c>
      <c r="G55" s="55">
        <f t="shared" si="0"/>
        <v>200</v>
      </c>
      <c r="H55" s="55"/>
      <c r="I55" s="55"/>
      <c r="J55" s="170"/>
    </row>
    <row r="56" spans="1:10" x14ac:dyDescent="0.35">
      <c r="A56" s="129">
        <v>10015</v>
      </c>
      <c r="B56" s="50" t="s">
        <v>12</v>
      </c>
      <c r="C56" s="41" t="s">
        <v>6</v>
      </c>
      <c r="D56" s="41">
        <v>2</v>
      </c>
      <c r="E56" s="41"/>
      <c r="F56" s="55">
        <v>200</v>
      </c>
      <c r="G56" s="55">
        <f t="shared" si="0"/>
        <v>400</v>
      </c>
      <c r="H56" s="55"/>
      <c r="I56" s="55"/>
      <c r="J56" s="170"/>
    </row>
    <row r="57" spans="1:10" x14ac:dyDescent="0.35">
      <c r="A57" s="129">
        <v>10020</v>
      </c>
      <c r="B57" s="50" t="s">
        <v>13</v>
      </c>
      <c r="C57" s="41" t="s">
        <v>6</v>
      </c>
      <c r="D57" s="41">
        <v>4</v>
      </c>
      <c r="E57" s="41" t="s">
        <v>101</v>
      </c>
      <c r="F57" s="55">
        <v>7</v>
      </c>
      <c r="G57" s="55">
        <f t="shared" si="0"/>
        <v>28</v>
      </c>
      <c r="H57" s="55"/>
      <c r="I57" s="55"/>
      <c r="J57" s="170"/>
    </row>
    <row r="58" spans="1:10" x14ac:dyDescent="0.35">
      <c r="A58" s="129"/>
      <c r="B58" s="119" t="s">
        <v>145</v>
      </c>
      <c r="C58" s="41"/>
      <c r="D58" s="41"/>
      <c r="E58" s="41"/>
      <c r="F58" s="55"/>
      <c r="G58" s="55"/>
      <c r="H58" s="55"/>
      <c r="I58" s="55"/>
      <c r="J58" s="170"/>
    </row>
    <row r="59" spans="1:10" x14ac:dyDescent="0.35">
      <c r="A59" s="129" t="s">
        <v>83</v>
      </c>
      <c r="B59" s="50" t="s">
        <v>85</v>
      </c>
      <c r="C59" s="41" t="s">
        <v>5</v>
      </c>
      <c r="D59" s="41">
        <v>2</v>
      </c>
      <c r="E59" s="41"/>
      <c r="F59" s="43">
        <v>20000</v>
      </c>
      <c r="G59" s="43"/>
      <c r="H59" s="43"/>
      <c r="I59" s="43">
        <f>F59</f>
        <v>20000</v>
      </c>
      <c r="J59" s="168"/>
    </row>
    <row r="60" spans="1:10" x14ac:dyDescent="0.35">
      <c r="A60" s="129" t="s">
        <v>86</v>
      </c>
      <c r="B60" s="50" t="s">
        <v>87</v>
      </c>
      <c r="C60" s="41" t="s">
        <v>6</v>
      </c>
      <c r="D60" s="41"/>
      <c r="E60" s="41"/>
      <c r="F60" s="43"/>
      <c r="G60" s="43"/>
      <c r="H60" s="43"/>
      <c r="I60" s="43">
        <v>5000</v>
      </c>
      <c r="J60" s="168"/>
    </row>
    <row r="61" spans="1:10" x14ac:dyDescent="0.35">
      <c r="A61" s="126">
        <v>22000</v>
      </c>
      <c r="B61" s="50" t="s">
        <v>137</v>
      </c>
      <c r="C61" s="41" t="s">
        <v>6</v>
      </c>
      <c r="D61" s="41">
        <v>700</v>
      </c>
      <c r="E61" s="41" t="s">
        <v>138</v>
      </c>
      <c r="F61" s="43">
        <f>40</f>
        <v>40</v>
      </c>
      <c r="G61" s="43">
        <f>D61/100*F61*130%</f>
        <v>364</v>
      </c>
      <c r="H61" s="43" t="s">
        <v>139</v>
      </c>
      <c r="I61" s="43"/>
      <c r="J61" s="168"/>
    </row>
    <row r="62" spans="1:10" x14ac:dyDescent="0.35">
      <c r="A62" s="129" t="s">
        <v>62</v>
      </c>
      <c r="B62" s="50" t="s">
        <v>63</v>
      </c>
      <c r="C62" s="41" t="s">
        <v>6</v>
      </c>
      <c r="D62" s="41">
        <v>4</v>
      </c>
      <c r="E62" s="41"/>
      <c r="F62" s="104">
        <v>500</v>
      </c>
      <c r="G62" s="44">
        <f>F62*D62</f>
        <v>2000</v>
      </c>
      <c r="H62" s="43"/>
      <c r="I62" s="43"/>
      <c r="J62" s="168"/>
    </row>
    <row r="63" spans="1:10" x14ac:dyDescent="0.35">
      <c r="A63" s="129" t="s">
        <v>64</v>
      </c>
      <c r="B63" s="50" t="s">
        <v>65</v>
      </c>
      <c r="C63" s="41" t="s">
        <v>6</v>
      </c>
      <c r="D63" s="41">
        <v>2</v>
      </c>
      <c r="E63" s="41"/>
      <c r="F63" s="43">
        <f>500*120%</f>
        <v>600</v>
      </c>
      <c r="G63" s="44">
        <f>F63*D63</f>
        <v>1200</v>
      </c>
      <c r="H63" s="43" t="s">
        <v>128</v>
      </c>
      <c r="I63" s="43"/>
      <c r="J63" s="168"/>
    </row>
    <row r="64" spans="1:10" x14ac:dyDescent="0.35">
      <c r="A64" s="129" t="s">
        <v>66</v>
      </c>
      <c r="B64" s="50" t="s">
        <v>67</v>
      </c>
      <c r="C64" s="41" t="s">
        <v>6</v>
      </c>
      <c r="D64" s="41">
        <v>2</v>
      </c>
      <c r="E64" s="41"/>
      <c r="F64" s="43">
        <f>500*120%</f>
        <v>600</v>
      </c>
      <c r="G64" s="44">
        <f>F64*D64</f>
        <v>1200</v>
      </c>
      <c r="H64" s="43" t="s">
        <v>128</v>
      </c>
      <c r="I64" s="43"/>
      <c r="J64" s="168"/>
    </row>
    <row r="65" spans="1:11" x14ac:dyDescent="0.35">
      <c r="A65" s="129" t="s">
        <v>68</v>
      </c>
      <c r="B65" s="50" t="s">
        <v>69</v>
      </c>
      <c r="C65" s="41" t="s">
        <v>6</v>
      </c>
      <c r="D65" s="41">
        <v>5</v>
      </c>
      <c r="E65" s="41"/>
      <c r="F65" s="43">
        <f>500*120%</f>
        <v>600</v>
      </c>
      <c r="G65" s="44">
        <f>F65*D65</f>
        <v>3000</v>
      </c>
      <c r="H65" s="43" t="s">
        <v>128</v>
      </c>
      <c r="I65" s="43"/>
      <c r="J65" s="168"/>
    </row>
    <row r="66" spans="1:11" x14ac:dyDescent="0.35">
      <c r="A66" s="129" t="s">
        <v>70</v>
      </c>
      <c r="B66" s="50" t="s">
        <v>71</v>
      </c>
      <c r="C66" s="41" t="s">
        <v>6</v>
      </c>
      <c r="D66" s="41">
        <v>1</v>
      </c>
      <c r="E66" s="41"/>
      <c r="F66" s="43">
        <f>320*120%</f>
        <v>384</v>
      </c>
      <c r="G66" s="44">
        <f>F66*D66</f>
        <v>384</v>
      </c>
      <c r="H66" s="43" t="s">
        <v>128</v>
      </c>
      <c r="I66" s="43"/>
      <c r="J66" s="168"/>
    </row>
    <row r="67" spans="1:11" x14ac:dyDescent="0.35">
      <c r="A67" s="126" t="s">
        <v>62</v>
      </c>
      <c r="B67" s="50" t="s">
        <v>72</v>
      </c>
      <c r="C67" s="41" t="s">
        <v>6</v>
      </c>
      <c r="D67" s="41">
        <v>2</v>
      </c>
      <c r="E67" s="41"/>
      <c r="F67" s="43">
        <v>400</v>
      </c>
      <c r="G67" s="43">
        <f>F67*D67*140%</f>
        <v>1120</v>
      </c>
      <c r="H67" s="43" t="s">
        <v>143</v>
      </c>
      <c r="I67" s="43"/>
      <c r="J67" s="168"/>
    </row>
    <row r="68" spans="1:11" x14ac:dyDescent="0.35">
      <c r="A68" s="129" t="s">
        <v>73</v>
      </c>
      <c r="B68" s="50" t="s">
        <v>74</v>
      </c>
      <c r="C68" s="41" t="s">
        <v>6</v>
      </c>
      <c r="D68" s="41">
        <v>2</v>
      </c>
      <c r="E68" s="41"/>
      <c r="F68" s="43">
        <f>342*120%</f>
        <v>410.4</v>
      </c>
      <c r="G68" s="44">
        <f>F68*D68</f>
        <v>820.8</v>
      </c>
      <c r="H68" s="43"/>
      <c r="I68" s="43"/>
      <c r="J68" s="168"/>
    </row>
    <row r="69" spans="1:11" x14ac:dyDescent="0.35">
      <c r="A69" s="129"/>
      <c r="B69" s="119" t="s">
        <v>146</v>
      </c>
      <c r="C69" s="41"/>
      <c r="D69" s="41"/>
      <c r="E69" s="41"/>
      <c r="F69" s="43"/>
      <c r="G69" s="44"/>
      <c r="H69" s="43"/>
      <c r="I69" s="43"/>
      <c r="J69" s="168"/>
    </row>
    <row r="70" spans="1:11" x14ac:dyDescent="0.35">
      <c r="A70" s="129" t="s">
        <v>77</v>
      </c>
      <c r="B70" s="50" t="s">
        <v>78</v>
      </c>
      <c r="C70" s="41" t="s">
        <v>5</v>
      </c>
      <c r="D70" s="41"/>
      <c r="E70" s="41"/>
      <c r="F70" s="43">
        <v>1000</v>
      </c>
      <c r="G70" s="43">
        <f>F70</f>
        <v>1000</v>
      </c>
      <c r="H70" s="43"/>
      <c r="I70" s="43"/>
      <c r="J70" s="168"/>
    </row>
    <row r="71" spans="1:11" x14ac:dyDescent="0.35">
      <c r="A71" s="129" t="s">
        <v>79</v>
      </c>
      <c r="B71" s="50" t="s">
        <v>80</v>
      </c>
      <c r="C71" s="46" t="s">
        <v>6</v>
      </c>
      <c r="D71" s="41">
        <v>500</v>
      </c>
      <c r="E71" s="16" t="s">
        <v>96</v>
      </c>
      <c r="F71" s="41">
        <f>60/5</f>
        <v>12</v>
      </c>
      <c r="G71" s="43">
        <f>D71*F71</f>
        <v>6000</v>
      </c>
      <c r="H71" s="43"/>
      <c r="I71" s="43"/>
      <c r="J71" s="168"/>
      <c r="K71" t="s">
        <v>123</v>
      </c>
    </row>
    <row r="72" spans="1:11" x14ac:dyDescent="0.35">
      <c r="A72" s="129" t="s">
        <v>81</v>
      </c>
      <c r="B72" s="50" t="s">
        <v>82</v>
      </c>
      <c r="C72" s="46" t="s">
        <v>6</v>
      </c>
      <c r="D72" s="41">
        <v>40</v>
      </c>
      <c r="E72" s="41"/>
      <c r="F72" s="43">
        <v>40</v>
      </c>
      <c r="G72" s="43">
        <f>D72*F72</f>
        <v>1600</v>
      </c>
      <c r="H72" s="43"/>
      <c r="I72" s="43"/>
      <c r="J72" s="168"/>
    </row>
    <row r="73" spans="1:11" x14ac:dyDescent="0.35">
      <c r="A73" s="129">
        <v>23000</v>
      </c>
      <c r="B73" s="119" t="s">
        <v>40</v>
      </c>
      <c r="C73" s="46" t="s">
        <v>6</v>
      </c>
      <c r="D73" s="41"/>
      <c r="E73" s="41"/>
      <c r="F73" s="43"/>
      <c r="G73" s="43"/>
      <c r="H73" s="43"/>
      <c r="I73" s="43"/>
      <c r="J73" s="168"/>
    </row>
    <row r="74" spans="1:11" x14ac:dyDescent="0.35">
      <c r="A74" s="126" t="s">
        <v>75</v>
      </c>
      <c r="B74" s="50" t="s">
        <v>136</v>
      </c>
      <c r="C74" s="46" t="s">
        <v>6</v>
      </c>
      <c r="D74" s="41">
        <v>20</v>
      </c>
      <c r="E74" s="41"/>
      <c r="F74" s="43">
        <v>220</v>
      </c>
      <c r="G74" s="43">
        <f>F74*D74</f>
        <v>4400</v>
      </c>
      <c r="H74" s="43"/>
      <c r="I74" s="43"/>
      <c r="J74" s="168"/>
    </row>
    <row r="75" spans="1:11" x14ac:dyDescent="0.35">
      <c r="A75" s="129" t="s">
        <v>76</v>
      </c>
      <c r="B75" s="50" t="s">
        <v>122</v>
      </c>
      <c r="C75" s="46" t="s">
        <v>6</v>
      </c>
      <c r="D75" s="41">
        <v>20</v>
      </c>
      <c r="E75" s="41"/>
      <c r="F75" s="43">
        <f>273*120%</f>
        <v>327.59999999999997</v>
      </c>
      <c r="G75" s="44">
        <f>F75*D75</f>
        <v>6551.9999999999991</v>
      </c>
      <c r="H75" s="108">
        <v>0.2</v>
      </c>
      <c r="I75" s="43"/>
      <c r="J75" s="168"/>
    </row>
    <row r="76" spans="1:11" x14ac:dyDescent="0.35">
      <c r="A76" s="129"/>
      <c r="B76" s="119" t="s">
        <v>147</v>
      </c>
      <c r="C76" s="46"/>
      <c r="D76" s="41"/>
      <c r="E76" s="41"/>
      <c r="F76" s="43"/>
      <c r="G76" s="44"/>
      <c r="H76" s="108"/>
      <c r="I76" s="43"/>
      <c r="J76" s="168"/>
    </row>
    <row r="77" spans="1:11" x14ac:dyDescent="0.35">
      <c r="A77" s="131">
        <v>26000</v>
      </c>
      <c r="B77" s="50" t="s">
        <v>41</v>
      </c>
      <c r="C77" s="46" t="s">
        <v>6</v>
      </c>
      <c r="D77" s="46">
        <v>2</v>
      </c>
      <c r="E77" s="46"/>
      <c r="F77" s="77">
        <v>5000</v>
      </c>
      <c r="G77" s="44">
        <f>F77*D77</f>
        <v>10000</v>
      </c>
      <c r="H77" s="77"/>
      <c r="I77" s="77"/>
      <c r="J77" s="5"/>
    </row>
    <row r="78" spans="1:11" x14ac:dyDescent="0.35">
      <c r="A78" s="126">
        <v>27000</v>
      </c>
      <c r="B78" s="52" t="s">
        <v>42</v>
      </c>
      <c r="C78" s="46" t="s">
        <v>5</v>
      </c>
      <c r="D78" s="102"/>
      <c r="E78" s="102"/>
      <c r="F78" s="78"/>
      <c r="G78" s="43">
        <v>500</v>
      </c>
      <c r="H78" s="43"/>
      <c r="I78" s="43"/>
      <c r="J78" s="168"/>
    </row>
    <row r="79" spans="1:11" x14ac:dyDescent="0.35">
      <c r="A79" s="132">
        <v>28000</v>
      </c>
      <c r="B79" s="76" t="s">
        <v>89</v>
      </c>
      <c r="C79" s="41"/>
      <c r="D79" s="41"/>
      <c r="E79" s="41"/>
      <c r="F79" s="77"/>
      <c r="G79" s="77">
        <v>1000</v>
      </c>
      <c r="H79" s="77"/>
      <c r="I79" s="77"/>
      <c r="J79" s="5"/>
    </row>
    <row r="80" spans="1:11" x14ac:dyDescent="0.35">
      <c r="A80" s="132">
        <v>28000</v>
      </c>
      <c r="B80" s="76" t="s">
        <v>110</v>
      </c>
      <c r="C80" s="41"/>
      <c r="D80" s="41"/>
      <c r="E80" s="41"/>
      <c r="F80" s="77"/>
      <c r="G80" s="77">
        <v>2000</v>
      </c>
      <c r="H80" s="77"/>
      <c r="I80" s="77"/>
      <c r="J80" s="5"/>
    </row>
    <row r="81" spans="1:10" x14ac:dyDescent="0.35">
      <c r="A81" s="131">
        <v>34000</v>
      </c>
      <c r="B81" s="80" t="s">
        <v>43</v>
      </c>
      <c r="C81" s="59"/>
      <c r="D81" s="106" t="s">
        <v>109</v>
      </c>
      <c r="E81" s="103"/>
      <c r="F81" s="79">
        <v>1500</v>
      </c>
      <c r="G81" s="55">
        <f>F81</f>
        <v>1500</v>
      </c>
      <c r="H81" s="55"/>
      <c r="I81" s="55"/>
      <c r="J81" s="170"/>
    </row>
    <row r="82" spans="1:10" x14ac:dyDescent="0.35">
      <c r="A82" s="131">
        <v>40000</v>
      </c>
      <c r="B82" s="52" t="s">
        <v>44</v>
      </c>
      <c r="C82" s="59"/>
      <c r="D82" s="59"/>
      <c r="E82" s="59"/>
      <c r="F82" s="77"/>
      <c r="G82" s="77"/>
      <c r="H82" s="77"/>
      <c r="I82" s="77"/>
      <c r="J82" s="5"/>
    </row>
    <row r="83" spans="1:10" x14ac:dyDescent="0.35">
      <c r="A83" s="129">
        <v>46000</v>
      </c>
      <c r="B83" s="45" t="s">
        <v>45</v>
      </c>
      <c r="C83" s="41" t="s">
        <v>160</v>
      </c>
      <c r="D83" s="41"/>
      <c r="E83" s="41"/>
      <c r="F83" s="55"/>
      <c r="G83" s="55"/>
      <c r="H83" s="56"/>
      <c r="I83" s="55"/>
      <c r="J83" s="170"/>
    </row>
    <row r="84" spans="1:10" ht="15" thickBot="1" x14ac:dyDescent="0.4">
      <c r="A84" s="142"/>
      <c r="B84" s="143"/>
      <c r="C84" s="144"/>
      <c r="D84" s="144"/>
      <c r="E84" s="144"/>
      <c r="F84" s="145"/>
      <c r="G84" s="145"/>
      <c r="H84" s="146"/>
      <c r="I84" s="145"/>
      <c r="J84" s="170"/>
    </row>
    <row r="85" spans="1:10" ht="16" thickBot="1" x14ac:dyDescent="0.4">
      <c r="A85" s="152"/>
      <c r="B85" s="153" t="s">
        <v>14</v>
      </c>
      <c r="C85" s="154"/>
      <c r="D85" s="154"/>
      <c r="E85" s="154"/>
      <c r="F85" s="155"/>
      <c r="G85" s="155">
        <f>SUM(G7:G83)</f>
        <v>244953.07499999998</v>
      </c>
      <c r="H85" s="155">
        <f>SUM(H8:H83)</f>
        <v>0.2</v>
      </c>
      <c r="I85" s="156">
        <f>SUM(I6:I83)</f>
        <v>25000</v>
      </c>
      <c r="J85" s="171"/>
    </row>
    <row r="86" spans="1:10" ht="15.5" x14ac:dyDescent="0.35">
      <c r="A86" s="147"/>
      <c r="B86" s="148"/>
      <c r="C86" s="149"/>
      <c r="D86" s="149"/>
      <c r="E86" s="149"/>
      <c r="F86" s="150"/>
      <c r="G86" s="151"/>
      <c r="H86" s="150"/>
      <c r="I86" s="151"/>
      <c r="J86" s="172"/>
    </row>
    <row r="87" spans="1:10" ht="15.5" x14ac:dyDescent="0.35">
      <c r="A87" s="57"/>
      <c r="B87" s="58" t="s">
        <v>15</v>
      </c>
      <c r="C87" s="59"/>
      <c r="D87" s="59"/>
      <c r="E87" s="59"/>
      <c r="F87" s="60"/>
      <c r="G87" s="61">
        <f>G85*10%</f>
        <v>24495.307499999999</v>
      </c>
      <c r="H87" s="60"/>
      <c r="I87" s="61"/>
      <c r="J87" s="173"/>
    </row>
    <row r="88" spans="1:10" ht="15.5" x14ac:dyDescent="0.35">
      <c r="A88" s="62"/>
      <c r="B88" s="63" t="s">
        <v>16</v>
      </c>
      <c r="C88" s="64" t="s">
        <v>156</v>
      </c>
      <c r="D88" s="64"/>
      <c r="E88" s="64"/>
      <c r="F88" s="60"/>
      <c r="G88" s="61"/>
      <c r="H88" s="60"/>
      <c r="I88" s="61"/>
      <c r="J88" s="173"/>
    </row>
    <row r="89" spans="1:10" ht="30" x14ac:dyDescent="0.35">
      <c r="A89" s="62"/>
      <c r="B89" s="67" t="s">
        <v>25</v>
      </c>
      <c r="C89" s="59" t="s">
        <v>156</v>
      </c>
      <c r="D89" s="59"/>
      <c r="E89" s="59"/>
      <c r="F89" s="65"/>
      <c r="G89" s="66"/>
      <c r="H89" s="65"/>
      <c r="I89" s="66"/>
      <c r="J89" s="174"/>
    </row>
    <row r="90" spans="1:10" ht="15.5" x14ac:dyDescent="0.35">
      <c r="A90" s="62"/>
      <c r="B90" s="58" t="s">
        <v>17</v>
      </c>
      <c r="C90" s="59" t="s">
        <v>156</v>
      </c>
      <c r="D90" s="59"/>
      <c r="E90" s="59"/>
      <c r="F90" s="60"/>
      <c r="G90" s="61"/>
      <c r="H90" s="60"/>
      <c r="I90" s="61"/>
      <c r="J90" s="173"/>
    </row>
    <row r="91" spans="1:10" ht="15.5" x14ac:dyDescent="0.35">
      <c r="A91" s="62"/>
      <c r="B91" s="58" t="s">
        <v>18</v>
      </c>
      <c r="C91" s="68" t="s">
        <v>158</v>
      </c>
      <c r="D91" s="69"/>
      <c r="E91" s="69"/>
      <c r="F91" s="65"/>
      <c r="G91" s="5"/>
      <c r="H91" s="65"/>
      <c r="I91" s="72"/>
      <c r="J91" s="175"/>
    </row>
    <row r="92" spans="1:10" ht="15.5" x14ac:dyDescent="0.35">
      <c r="A92" s="98"/>
      <c r="B92" s="70" t="s">
        <v>19</v>
      </c>
      <c r="C92" s="71"/>
      <c r="D92" s="71" t="s">
        <v>157</v>
      </c>
      <c r="E92" s="71"/>
      <c r="F92" s="71"/>
      <c r="G92" s="71">
        <f>I91+G90+G89+G88+G87+G85</f>
        <v>269448.38250000001</v>
      </c>
      <c r="H92" s="71"/>
      <c r="I92" s="71">
        <f>SUM(I85:I91)+K85+L85</f>
        <v>25000</v>
      </c>
      <c r="J92" s="176"/>
    </row>
    <row r="93" spans="1:10" x14ac:dyDescent="0.35">
      <c r="A93" s="99"/>
      <c r="B93" s="8" t="s">
        <v>20</v>
      </c>
      <c r="C93" s="6"/>
      <c r="D93" s="6"/>
      <c r="E93" s="6"/>
      <c r="F93" s="9">
        <v>5000</v>
      </c>
      <c r="G93" s="9"/>
      <c r="H93" s="9"/>
      <c r="I93" s="9"/>
      <c r="J93" s="177"/>
    </row>
    <row r="94" spans="1:10" x14ac:dyDescent="0.35">
      <c r="A94" s="99"/>
      <c r="B94" s="8" t="s">
        <v>21</v>
      </c>
      <c r="C94" s="6"/>
      <c r="D94" s="6"/>
      <c r="E94" s="6"/>
      <c r="F94" s="9">
        <v>5000</v>
      </c>
      <c r="G94" s="9"/>
      <c r="H94" s="9"/>
      <c r="I94" s="9"/>
      <c r="J94" s="177"/>
    </row>
    <row r="95" spans="1:10" x14ac:dyDescent="0.35">
      <c r="A95" s="99"/>
      <c r="B95" s="8" t="s">
        <v>22</v>
      </c>
      <c r="C95" s="6"/>
      <c r="D95" s="6"/>
      <c r="E95" s="6"/>
      <c r="F95" s="10">
        <v>2000</v>
      </c>
      <c r="G95" s="10"/>
      <c r="H95" s="10"/>
      <c r="I95" s="10"/>
      <c r="J95" s="178"/>
    </row>
    <row r="96" spans="1:10" ht="15.5" x14ac:dyDescent="0.35">
      <c r="A96" s="99"/>
      <c r="B96" s="11" t="s">
        <v>23</v>
      </c>
      <c r="C96" s="6"/>
      <c r="D96" s="6"/>
      <c r="E96" s="6"/>
      <c r="F96" s="7"/>
      <c r="G96" s="7"/>
      <c r="H96" s="7"/>
      <c r="I96" s="7"/>
      <c r="J96" s="21"/>
    </row>
    <row r="97" spans="1:11" ht="15.5" x14ac:dyDescent="0.35">
      <c r="A97" s="99"/>
      <c r="B97" s="12" t="s">
        <v>24</v>
      </c>
      <c r="C97" s="13"/>
      <c r="D97" s="13"/>
      <c r="E97" s="13"/>
      <c r="F97" s="37">
        <f>SUM(F92:F96)</f>
        <v>12000</v>
      </c>
      <c r="G97" s="73">
        <f>F95+F94+F93+G92</f>
        <v>281448.38250000001</v>
      </c>
      <c r="H97" s="14"/>
      <c r="I97" s="37">
        <f>I92</f>
        <v>25000</v>
      </c>
      <c r="J97" s="179"/>
      <c r="K97" s="74"/>
    </row>
    <row r="98" spans="1:11" ht="15.5" x14ac:dyDescent="0.35">
      <c r="A98" s="15"/>
      <c r="B98" s="1"/>
      <c r="C98" s="16"/>
      <c r="F98" s="17"/>
      <c r="G98" s="17"/>
      <c r="H98" s="17"/>
      <c r="I98" s="17"/>
      <c r="J98" s="17"/>
    </row>
    <row r="99" spans="1:11" x14ac:dyDescent="0.35">
      <c r="A99" s="15"/>
      <c r="B99" s="19"/>
      <c r="C99" s="18"/>
      <c r="D99" s="18"/>
      <c r="E99" s="18"/>
      <c r="F99" s="20"/>
      <c r="G99" s="20"/>
      <c r="H99" s="20"/>
      <c r="I99" s="20"/>
      <c r="J99" s="20"/>
    </row>
    <row r="100" spans="1:11" x14ac:dyDescent="0.35">
      <c r="A100" s="15"/>
      <c r="B100" s="19"/>
      <c r="C100" s="16"/>
      <c r="F100" s="17"/>
      <c r="G100" s="17"/>
      <c r="H100" s="17"/>
      <c r="I100" s="17"/>
      <c r="J100" s="17"/>
    </row>
    <row r="101" spans="1:11" x14ac:dyDescent="0.35">
      <c r="A101" s="15"/>
      <c r="B101" s="19"/>
      <c r="C101" s="18"/>
      <c r="D101" s="18"/>
      <c r="E101" s="18"/>
      <c r="F101" s="20"/>
      <c r="G101" s="20"/>
      <c r="H101" s="20"/>
      <c r="I101" s="20"/>
      <c r="J101" s="20"/>
    </row>
    <row r="102" spans="1:11" x14ac:dyDescent="0.35">
      <c r="A102" s="15"/>
      <c r="B102" s="19"/>
      <c r="C102" s="16"/>
      <c r="F102" s="17"/>
      <c r="G102" s="17"/>
      <c r="H102" s="17"/>
      <c r="I102" s="17"/>
      <c r="J102" s="17"/>
    </row>
    <row r="103" spans="1:11" ht="15.5" x14ac:dyDescent="0.35">
      <c r="A103" s="15"/>
      <c r="B103" s="1"/>
      <c r="C103" s="16"/>
      <c r="F103" s="17"/>
      <c r="G103" s="17"/>
      <c r="H103" s="17"/>
      <c r="I103" s="17"/>
      <c r="J103" s="17"/>
    </row>
    <row r="104" spans="1:11" ht="15.5" x14ac:dyDescent="0.35">
      <c r="A104" s="15"/>
      <c r="B104" s="1"/>
      <c r="C104" s="16"/>
      <c r="F104" s="17"/>
      <c r="G104" s="17"/>
      <c r="H104" s="17"/>
      <c r="I104" s="17"/>
      <c r="J104" s="17"/>
    </row>
    <row r="105" spans="1:11" ht="15.5" x14ac:dyDescent="0.35">
      <c r="A105" s="15"/>
      <c r="B105" s="1"/>
      <c r="C105" s="16"/>
      <c r="F105" s="17"/>
      <c r="G105" s="17"/>
      <c r="H105" s="17"/>
      <c r="I105" s="17"/>
      <c r="J105" s="17"/>
    </row>
    <row r="106" spans="1:11" ht="15.5" x14ac:dyDescent="0.35">
      <c r="A106" s="15"/>
      <c r="B106" s="1"/>
      <c r="C106" s="16"/>
      <c r="F106" s="17"/>
      <c r="G106" s="17"/>
      <c r="H106" s="17"/>
      <c r="I106" s="17"/>
      <c r="J106" s="17"/>
    </row>
    <row r="107" spans="1:11" ht="15.5" x14ac:dyDescent="0.35">
      <c r="A107" s="15"/>
      <c r="B107" s="1"/>
      <c r="C107" s="16"/>
      <c r="F107" s="17"/>
      <c r="G107" s="17"/>
      <c r="H107" s="17"/>
      <c r="I107" s="17"/>
      <c r="J107" s="17"/>
    </row>
    <row r="108" spans="1:11" ht="15.5" x14ac:dyDescent="0.35">
      <c r="A108" s="15"/>
      <c r="B108" s="1"/>
      <c r="C108" s="16"/>
      <c r="F108" s="17"/>
      <c r="G108" s="17"/>
      <c r="H108" s="17"/>
      <c r="I108" s="17"/>
      <c r="J108" s="17"/>
    </row>
    <row r="109" spans="1:11" ht="15.5" x14ac:dyDescent="0.35">
      <c r="A109" s="15"/>
      <c r="B109" s="1"/>
      <c r="C109" s="16"/>
      <c r="F109" s="17"/>
      <c r="G109" s="17"/>
      <c r="H109" s="17"/>
      <c r="I109" s="17"/>
      <c r="J109" s="17"/>
    </row>
    <row r="110" spans="1:11" ht="15.5" x14ac:dyDescent="0.35">
      <c r="A110" s="15"/>
      <c r="B110" s="1"/>
      <c r="C110" s="16"/>
      <c r="F110" s="17"/>
      <c r="G110" s="17"/>
      <c r="H110" s="17"/>
      <c r="I110" s="17"/>
      <c r="J110" s="17"/>
    </row>
    <row r="111" spans="1:11" ht="15.5" x14ac:dyDescent="0.35">
      <c r="A111" s="15"/>
      <c r="B111" s="1"/>
      <c r="C111" s="16"/>
      <c r="F111" s="17"/>
      <c r="G111" s="17"/>
      <c r="H111" s="17"/>
      <c r="I111" s="17"/>
      <c r="J111" s="17"/>
    </row>
    <row r="112" spans="1:11" ht="15.5" x14ac:dyDescent="0.35">
      <c r="A112" s="15"/>
      <c r="B112" s="1"/>
      <c r="C112" s="16"/>
      <c r="F112" s="17"/>
      <c r="G112" s="17"/>
      <c r="H112" s="17"/>
      <c r="I112" s="17"/>
      <c r="J112" s="17"/>
    </row>
    <row r="113" spans="1:10" ht="15.5" x14ac:dyDescent="0.35">
      <c r="A113" s="15"/>
      <c r="B113" s="1"/>
      <c r="C113" s="16"/>
      <c r="F113" s="17"/>
      <c r="G113" s="17"/>
      <c r="H113" s="17"/>
      <c r="I113" s="17"/>
      <c r="J113" s="17"/>
    </row>
    <row r="114" spans="1:10" ht="15.5" x14ac:dyDescent="0.35">
      <c r="A114" s="3"/>
      <c r="B114" s="1"/>
      <c r="C114" s="16"/>
      <c r="F114" s="21"/>
      <c r="G114" s="21"/>
      <c r="H114" s="21"/>
      <c r="I114" s="21"/>
      <c r="J114" s="21"/>
    </row>
    <row r="115" spans="1:10" ht="15.5" x14ac:dyDescent="0.35">
      <c r="A115" s="3"/>
      <c r="B115" s="1"/>
      <c r="C115" s="16"/>
      <c r="F115" s="21"/>
      <c r="G115" s="21"/>
      <c r="H115" s="21"/>
      <c r="I115" s="21"/>
      <c r="J115" s="21"/>
    </row>
    <row r="116" spans="1:10" ht="15.5" x14ac:dyDescent="0.35">
      <c r="A116" s="3"/>
      <c r="B116" s="1"/>
      <c r="C116" s="16"/>
      <c r="F116" s="21"/>
      <c r="G116" s="21"/>
      <c r="H116" s="21"/>
      <c r="I116" s="21"/>
      <c r="J116" s="21"/>
    </row>
    <row r="117" spans="1:10" ht="15.5" x14ac:dyDescent="0.35">
      <c r="A117" s="3"/>
      <c r="B117" s="1"/>
      <c r="C117" s="16"/>
      <c r="F117" s="21"/>
      <c r="G117" s="21"/>
      <c r="H117" s="21"/>
      <c r="I117" s="21"/>
      <c r="J117" s="21"/>
    </row>
    <row r="118" spans="1:10" ht="15.5" x14ac:dyDescent="0.35">
      <c r="A118" s="3"/>
      <c r="B118" s="1"/>
      <c r="C118" s="16"/>
      <c r="F118" s="21"/>
      <c r="G118" s="21"/>
      <c r="H118" s="21"/>
      <c r="I118" s="21"/>
      <c r="J118" s="21"/>
    </row>
    <row r="119" spans="1:10" ht="15.5" x14ac:dyDescent="0.35">
      <c r="A119" s="3"/>
      <c r="B119" s="157"/>
      <c r="C119" s="157"/>
      <c r="D119" s="157"/>
      <c r="E119" s="157"/>
      <c r="F119" s="157"/>
      <c r="G119" s="22"/>
      <c r="H119" s="22"/>
      <c r="I119" s="22"/>
      <c r="J119" s="141"/>
    </row>
    <row r="120" spans="1:10" x14ac:dyDescent="0.35">
      <c r="A120" s="3"/>
      <c r="B120" s="23"/>
      <c r="C120" s="24"/>
      <c r="D120" s="24"/>
      <c r="E120" s="24"/>
      <c r="F120" s="25"/>
      <c r="G120" s="25"/>
      <c r="H120" s="25"/>
      <c r="I120" s="25"/>
      <c r="J120" s="25"/>
    </row>
    <row r="121" spans="1:10" x14ac:dyDescent="0.35">
      <c r="A121" s="3"/>
      <c r="B121" s="3"/>
      <c r="C121" s="24"/>
      <c r="D121" s="24"/>
      <c r="E121" s="24"/>
      <c r="F121" s="26"/>
      <c r="G121" s="26"/>
      <c r="H121" s="26"/>
      <c r="I121" s="26"/>
      <c r="J121" s="26"/>
    </row>
    <row r="122" spans="1:10" x14ac:dyDescent="0.35">
      <c r="A122" s="3"/>
      <c r="B122" s="27"/>
      <c r="C122" s="28"/>
      <c r="D122" s="28"/>
      <c r="E122" s="28"/>
      <c r="F122" s="21"/>
      <c r="G122" s="21"/>
      <c r="H122" s="21"/>
      <c r="I122" s="21"/>
      <c r="J122" s="21"/>
    </row>
    <row r="123" spans="1:10" x14ac:dyDescent="0.35">
      <c r="A123" s="15"/>
      <c r="B123" s="3"/>
      <c r="C123" s="16"/>
      <c r="F123" s="5"/>
      <c r="G123" s="5"/>
      <c r="H123" s="5"/>
      <c r="I123" s="5"/>
      <c r="J123" s="5"/>
    </row>
    <row r="124" spans="1:10" x14ac:dyDescent="0.35">
      <c r="A124" s="3"/>
      <c r="B124" s="3"/>
      <c r="C124" s="3"/>
      <c r="D124" s="3"/>
      <c r="E124" s="3"/>
      <c r="F124" s="15"/>
      <c r="G124" s="15"/>
      <c r="H124" s="15"/>
      <c r="I124" s="15"/>
      <c r="J124" s="15"/>
    </row>
    <row r="125" spans="1:10" ht="15.5" x14ac:dyDescent="0.35">
      <c r="A125" s="29"/>
      <c r="B125" s="30"/>
      <c r="C125" s="31"/>
      <c r="D125" s="31"/>
      <c r="E125" s="31"/>
      <c r="F125" s="32"/>
      <c r="G125" s="32"/>
      <c r="H125" s="32"/>
      <c r="I125" s="32"/>
      <c r="J125" s="32"/>
    </row>
    <row r="126" spans="1:10" ht="15.5" x14ac:dyDescent="0.35">
      <c r="A126" s="29"/>
      <c r="B126" s="29"/>
      <c r="C126" s="31"/>
      <c r="D126" s="31"/>
      <c r="E126" s="31"/>
      <c r="F126" s="32"/>
      <c r="G126" s="32"/>
      <c r="H126" s="32"/>
      <c r="I126" s="32"/>
      <c r="J126" s="32"/>
    </row>
    <row r="127" spans="1:10" ht="15.5" x14ac:dyDescent="0.35">
      <c r="A127" s="29"/>
      <c r="B127" s="29"/>
      <c r="C127" s="31"/>
      <c r="D127" s="31"/>
      <c r="E127" s="31"/>
      <c r="F127" s="32"/>
      <c r="G127" s="32"/>
      <c r="H127" s="32"/>
      <c r="I127" s="32"/>
      <c r="J127" s="32"/>
    </row>
    <row r="128" spans="1:10" ht="15.5" x14ac:dyDescent="0.35">
      <c r="A128" s="29"/>
      <c r="B128" s="29"/>
      <c r="C128" s="31"/>
      <c r="D128" s="31"/>
      <c r="E128" s="31"/>
      <c r="F128" s="32"/>
      <c r="G128" s="32"/>
      <c r="H128" s="32"/>
      <c r="I128" s="32"/>
      <c r="J128" s="32"/>
    </row>
    <row r="129" spans="1:10" ht="15.5" x14ac:dyDescent="0.35">
      <c r="A129" s="29"/>
      <c r="B129" s="29"/>
      <c r="C129" s="31"/>
      <c r="D129" s="31"/>
      <c r="E129" s="31"/>
      <c r="F129" s="32"/>
      <c r="G129" s="32"/>
      <c r="H129" s="32"/>
      <c r="I129" s="32"/>
      <c r="J129" s="32"/>
    </row>
    <row r="130" spans="1:10" ht="15.5" x14ac:dyDescent="0.35">
      <c r="A130" s="29"/>
      <c r="B130" s="29"/>
      <c r="C130" s="31"/>
      <c r="D130" s="31"/>
      <c r="E130" s="31"/>
      <c r="F130" s="32"/>
      <c r="G130" s="32"/>
      <c r="H130" s="32"/>
      <c r="I130" s="32"/>
      <c r="J130" s="32"/>
    </row>
    <row r="131" spans="1:10" ht="15.5" x14ac:dyDescent="0.35">
      <c r="A131" s="29"/>
      <c r="B131" s="33"/>
      <c r="C131" s="31"/>
      <c r="D131" s="31"/>
      <c r="E131" s="31"/>
      <c r="F131" s="32"/>
      <c r="G131" s="32"/>
      <c r="H131" s="32"/>
      <c r="I131" s="32"/>
      <c r="J131" s="32"/>
    </row>
    <row r="132" spans="1:10" ht="15.5" x14ac:dyDescent="0.35">
      <c r="A132" s="29"/>
      <c r="B132" s="29"/>
      <c r="C132" s="31"/>
      <c r="D132" s="31"/>
      <c r="E132" s="31"/>
      <c r="F132" s="32"/>
      <c r="G132" s="32"/>
      <c r="H132" s="32"/>
      <c r="I132" s="32"/>
      <c r="J132" s="32"/>
    </row>
    <row r="133" spans="1:10" ht="15.5" x14ac:dyDescent="0.35">
      <c r="A133" s="29"/>
      <c r="B133" s="33"/>
      <c r="C133" s="31"/>
      <c r="D133" s="31"/>
      <c r="E133" s="31"/>
      <c r="F133" s="32"/>
      <c r="G133" s="32"/>
      <c r="H133" s="32"/>
      <c r="I133" s="32"/>
      <c r="J133" s="32"/>
    </row>
    <row r="134" spans="1:10" ht="15.5" x14ac:dyDescent="0.35">
      <c r="A134" s="29"/>
      <c r="B134" s="29"/>
      <c r="C134" s="31"/>
      <c r="D134" s="31"/>
      <c r="E134" s="31"/>
      <c r="F134" s="32"/>
      <c r="G134" s="32"/>
      <c r="H134" s="32"/>
      <c r="I134" s="32"/>
      <c r="J134" s="32"/>
    </row>
    <row r="135" spans="1:10" ht="15.5" x14ac:dyDescent="0.35">
      <c r="A135" s="29"/>
      <c r="B135" s="29"/>
      <c r="C135" s="31"/>
      <c r="D135" s="31"/>
      <c r="E135" s="31"/>
      <c r="F135" s="32"/>
      <c r="G135" s="32"/>
      <c r="H135" s="32"/>
      <c r="I135" s="32"/>
      <c r="J135" s="32"/>
    </row>
    <row r="136" spans="1:10" ht="15.5" x14ac:dyDescent="0.35">
      <c r="A136" s="29"/>
      <c r="B136" s="29"/>
      <c r="C136" s="31"/>
      <c r="D136" s="31"/>
      <c r="E136" s="31"/>
      <c r="F136" s="32"/>
      <c r="G136" s="32"/>
      <c r="H136" s="32"/>
      <c r="I136" s="32"/>
      <c r="J136" s="32"/>
    </row>
    <row r="137" spans="1:10" ht="15.5" x14ac:dyDescent="0.35">
      <c r="A137" s="29"/>
      <c r="B137" s="29"/>
      <c r="C137" s="31"/>
      <c r="D137" s="31"/>
      <c r="E137" s="31"/>
      <c r="F137" s="32"/>
      <c r="G137" s="32"/>
      <c r="H137" s="32"/>
      <c r="I137" s="32"/>
      <c r="J137" s="32"/>
    </row>
    <row r="138" spans="1:10" ht="15.5" x14ac:dyDescent="0.35">
      <c r="A138" s="29"/>
      <c r="B138" s="29"/>
      <c r="C138" s="31"/>
      <c r="D138" s="31"/>
      <c r="E138" s="31"/>
      <c r="F138" s="32"/>
      <c r="G138" s="32"/>
      <c r="H138" s="32"/>
      <c r="I138" s="32"/>
      <c r="J138" s="32"/>
    </row>
    <row r="139" spans="1:10" ht="15.5" x14ac:dyDescent="0.35">
      <c r="A139" s="29"/>
      <c r="B139" s="29"/>
      <c r="C139" s="31"/>
      <c r="D139" s="31"/>
      <c r="E139" s="31"/>
      <c r="F139" s="32"/>
      <c r="G139" s="32"/>
      <c r="H139" s="32"/>
      <c r="I139" s="32"/>
      <c r="J139" s="32"/>
    </row>
    <row r="140" spans="1:10" ht="15.5" x14ac:dyDescent="0.35">
      <c r="A140" s="29"/>
      <c r="B140" s="29"/>
      <c r="C140" s="31"/>
      <c r="D140" s="31"/>
      <c r="E140" s="31"/>
      <c r="F140" s="32"/>
      <c r="G140" s="32"/>
      <c r="H140" s="32"/>
      <c r="I140" s="32"/>
      <c r="J140" s="32"/>
    </row>
    <row r="141" spans="1:10" ht="15.5" x14ac:dyDescent="0.35">
      <c r="A141" s="29"/>
      <c r="B141" s="29"/>
      <c r="C141" s="31"/>
      <c r="D141" s="31"/>
      <c r="E141" s="31"/>
      <c r="F141" s="32"/>
      <c r="G141" s="32"/>
      <c r="H141" s="32"/>
      <c r="I141" s="32"/>
      <c r="J141" s="32"/>
    </row>
    <row r="142" spans="1:10" ht="15.5" x14ac:dyDescent="0.35">
      <c r="A142" s="29"/>
      <c r="B142" s="29"/>
      <c r="C142" s="31"/>
      <c r="D142" s="31"/>
      <c r="E142" s="31"/>
      <c r="F142" s="32"/>
      <c r="G142" s="32"/>
      <c r="H142" s="32"/>
      <c r="I142" s="32"/>
      <c r="J142" s="32"/>
    </row>
    <row r="143" spans="1:10" ht="15.5" x14ac:dyDescent="0.35">
      <c r="A143" s="29"/>
      <c r="B143" s="29"/>
      <c r="C143" s="31"/>
      <c r="D143" s="31"/>
      <c r="E143" s="31"/>
      <c r="F143" s="32"/>
      <c r="G143" s="32"/>
      <c r="H143" s="32"/>
      <c r="I143" s="32"/>
      <c r="J143" s="32"/>
    </row>
    <row r="144" spans="1:10" ht="15.5" x14ac:dyDescent="0.35">
      <c r="A144" s="29"/>
      <c r="B144" s="29"/>
      <c r="C144" s="31"/>
      <c r="D144" s="31"/>
      <c r="E144" s="31"/>
      <c r="F144" s="32"/>
      <c r="G144" s="32"/>
      <c r="H144" s="32"/>
      <c r="I144" s="32"/>
      <c r="J144" s="32"/>
    </row>
    <row r="145" spans="1:10" ht="15.5" x14ac:dyDescent="0.35">
      <c r="A145" s="29"/>
      <c r="B145" s="29"/>
      <c r="C145" s="31"/>
      <c r="D145" s="31"/>
      <c r="E145" s="31"/>
      <c r="F145" s="32"/>
      <c r="G145" s="32"/>
      <c r="H145" s="32"/>
      <c r="I145" s="32"/>
      <c r="J145" s="32"/>
    </row>
    <row r="146" spans="1:10" ht="15.5" x14ac:dyDescent="0.35">
      <c r="A146" s="29"/>
      <c r="B146" s="29"/>
      <c r="C146" s="31"/>
      <c r="D146" s="31"/>
      <c r="E146" s="31"/>
      <c r="F146" s="32"/>
      <c r="G146" s="32"/>
      <c r="H146" s="32"/>
      <c r="I146" s="32"/>
      <c r="J146" s="32"/>
    </row>
    <row r="147" spans="1:10" ht="15.5" x14ac:dyDescent="0.35">
      <c r="A147" s="29"/>
      <c r="B147" s="29"/>
      <c r="C147" s="31"/>
      <c r="D147" s="31"/>
      <c r="E147" s="31"/>
      <c r="F147" s="32"/>
      <c r="G147" s="32"/>
      <c r="H147" s="32"/>
      <c r="I147" s="32"/>
      <c r="J147" s="32"/>
    </row>
    <row r="148" spans="1:10" x14ac:dyDescent="0.35">
      <c r="A148" s="3"/>
      <c r="B148" s="3"/>
      <c r="C148" s="16"/>
      <c r="F148" s="5"/>
      <c r="G148" s="5"/>
      <c r="H148" s="5"/>
      <c r="I148" s="5"/>
      <c r="J148" s="5"/>
    </row>
    <row r="149" spans="1:10" x14ac:dyDescent="0.35">
      <c r="A149" s="3"/>
      <c r="B149" s="3"/>
      <c r="C149" s="16"/>
      <c r="F149" s="5"/>
      <c r="G149" s="5"/>
      <c r="H149" s="5"/>
      <c r="I149" s="5"/>
      <c r="J149" s="5"/>
    </row>
    <row r="150" spans="1:10" x14ac:dyDescent="0.35">
      <c r="A150" s="3"/>
      <c r="B150" s="3"/>
      <c r="C150" s="16"/>
      <c r="F150" s="5"/>
      <c r="G150" s="5"/>
      <c r="H150" s="5"/>
      <c r="I150" s="5"/>
      <c r="J150" s="5"/>
    </row>
    <row r="151" spans="1:10" x14ac:dyDescent="0.35">
      <c r="A151" s="3"/>
      <c r="B151" s="3"/>
      <c r="C151" s="16"/>
      <c r="F151" s="5"/>
      <c r="G151" s="5"/>
      <c r="H151" s="5"/>
      <c r="I151" s="5"/>
      <c r="J151" s="5"/>
    </row>
    <row r="152" spans="1:10" x14ac:dyDescent="0.35">
      <c r="A152" s="3"/>
      <c r="B152" s="3"/>
      <c r="C152" s="16"/>
      <c r="F152" s="5"/>
      <c r="G152" s="5"/>
      <c r="H152" s="5"/>
      <c r="I152" s="5"/>
      <c r="J152" s="5"/>
    </row>
    <row r="153" spans="1:10" x14ac:dyDescent="0.35">
      <c r="A153" s="3"/>
      <c r="B153" s="3"/>
      <c r="C153" s="16"/>
      <c r="F153" s="5"/>
      <c r="G153" s="5"/>
      <c r="H153" s="5"/>
      <c r="I153" s="5"/>
      <c r="J153" s="5"/>
    </row>
    <row r="154" spans="1:10" x14ac:dyDescent="0.35">
      <c r="A154" s="3"/>
      <c r="B154" s="3"/>
      <c r="C154" s="16"/>
      <c r="F154" s="5"/>
      <c r="G154" s="5"/>
      <c r="H154" s="5"/>
      <c r="I154" s="5"/>
      <c r="J154" s="5"/>
    </row>
    <row r="155" spans="1:10" x14ac:dyDescent="0.35">
      <c r="A155" s="3"/>
      <c r="B155" s="3"/>
      <c r="C155" s="16"/>
      <c r="F155" s="5"/>
      <c r="G155" s="5"/>
      <c r="H155" s="5"/>
      <c r="I155" s="5"/>
      <c r="J155" s="5"/>
    </row>
    <row r="156" spans="1:10" x14ac:dyDescent="0.35">
      <c r="A156" s="3"/>
      <c r="B156" s="3"/>
      <c r="C156" s="16"/>
      <c r="F156" s="5"/>
      <c r="G156" s="5"/>
      <c r="H156" s="5"/>
      <c r="I156" s="5"/>
      <c r="J156" s="5"/>
    </row>
    <row r="157" spans="1:10" x14ac:dyDescent="0.35">
      <c r="A157" s="3"/>
      <c r="B157" s="3"/>
      <c r="C157" s="16"/>
      <c r="F157" s="5"/>
      <c r="G157" s="5"/>
      <c r="H157" s="5"/>
      <c r="I157" s="5"/>
      <c r="J157" s="5"/>
    </row>
    <row r="158" spans="1:10" x14ac:dyDescent="0.35">
      <c r="A158" s="3"/>
      <c r="B158" s="3"/>
      <c r="C158" s="16"/>
      <c r="F158" s="5"/>
      <c r="G158" s="5"/>
      <c r="H158" s="5"/>
      <c r="I158" s="5"/>
      <c r="J158" s="5"/>
    </row>
    <row r="159" spans="1:10" x14ac:dyDescent="0.35">
      <c r="A159" s="3"/>
      <c r="B159" s="3"/>
      <c r="C159" s="16"/>
      <c r="F159" s="5"/>
      <c r="G159" s="5"/>
      <c r="H159" s="5"/>
      <c r="I159" s="5"/>
      <c r="J159" s="5"/>
    </row>
    <row r="160" spans="1:10" x14ac:dyDescent="0.35">
      <c r="A160" s="3"/>
      <c r="B160" s="3"/>
      <c r="C160" s="16"/>
      <c r="F160" s="5"/>
      <c r="G160" s="5"/>
      <c r="H160" s="5"/>
      <c r="I160" s="5"/>
      <c r="J160" s="5"/>
    </row>
    <row r="161" spans="1:10" x14ac:dyDescent="0.35">
      <c r="A161" s="3"/>
      <c r="B161" s="3"/>
      <c r="C161" s="16"/>
      <c r="F161" s="5"/>
      <c r="G161" s="5"/>
      <c r="H161" s="5"/>
      <c r="I161" s="5"/>
      <c r="J161" s="5"/>
    </row>
    <row r="162" spans="1:10" x14ac:dyDescent="0.35">
      <c r="A162" s="3"/>
      <c r="B162" s="3"/>
      <c r="C162" s="16"/>
      <c r="F162" s="5"/>
      <c r="G162" s="5"/>
      <c r="H162" s="5"/>
      <c r="I162" s="5"/>
      <c r="J162" s="5"/>
    </row>
    <row r="163" spans="1:10" x14ac:dyDescent="0.35">
      <c r="A163" s="3"/>
      <c r="B163" s="3"/>
      <c r="C163" s="16"/>
      <c r="F163" s="5"/>
      <c r="G163" s="5"/>
      <c r="H163" s="5"/>
      <c r="I163" s="5"/>
      <c r="J163" s="5"/>
    </row>
    <row r="164" spans="1:10" x14ac:dyDescent="0.35">
      <c r="A164" s="3"/>
      <c r="B164" s="3"/>
      <c r="C164" s="16"/>
      <c r="F164" s="5"/>
      <c r="G164" s="5"/>
      <c r="H164" s="5"/>
      <c r="I164" s="5"/>
      <c r="J164" s="5"/>
    </row>
    <row r="165" spans="1:10" x14ac:dyDescent="0.35">
      <c r="A165" s="3"/>
      <c r="B165" s="3"/>
      <c r="C165" s="16"/>
      <c r="F165" s="5"/>
      <c r="G165" s="5"/>
      <c r="H165" s="5"/>
      <c r="I165" s="5"/>
      <c r="J165" s="5"/>
    </row>
    <row r="166" spans="1:10" x14ac:dyDescent="0.35">
      <c r="A166" s="3"/>
      <c r="B166" s="3"/>
      <c r="C166" s="16"/>
      <c r="F166" s="5"/>
      <c r="G166" s="5"/>
      <c r="H166" s="5"/>
      <c r="I166" s="5"/>
      <c r="J166" s="5"/>
    </row>
    <row r="167" spans="1:10" x14ac:dyDescent="0.35">
      <c r="A167" s="3"/>
      <c r="B167" s="3"/>
      <c r="C167" s="16"/>
      <c r="F167" s="5"/>
      <c r="G167" s="5"/>
      <c r="H167" s="5"/>
      <c r="I167" s="5"/>
      <c r="J167" s="5"/>
    </row>
    <row r="168" spans="1:10" x14ac:dyDescent="0.35">
      <c r="A168" s="3"/>
      <c r="B168" s="3"/>
      <c r="C168" s="16"/>
      <c r="F168" s="5"/>
      <c r="G168" s="5"/>
      <c r="H168" s="5"/>
      <c r="I168" s="5"/>
      <c r="J168" s="5"/>
    </row>
    <row r="169" spans="1:10" x14ac:dyDescent="0.35">
      <c r="A169" s="3"/>
      <c r="B169" s="3"/>
      <c r="C169" s="16"/>
      <c r="F169" s="5"/>
      <c r="G169" s="5"/>
      <c r="H169" s="5"/>
      <c r="I169" s="5"/>
      <c r="J169" s="5"/>
    </row>
    <row r="170" spans="1:10" x14ac:dyDescent="0.35">
      <c r="A170" s="3"/>
      <c r="B170" s="3"/>
      <c r="C170" s="16"/>
      <c r="F170" s="5"/>
      <c r="G170" s="5"/>
      <c r="H170" s="5"/>
      <c r="I170" s="5"/>
      <c r="J170" s="5"/>
    </row>
    <row r="171" spans="1:10" x14ac:dyDescent="0.35">
      <c r="A171" s="3"/>
      <c r="B171" s="3"/>
      <c r="C171" s="16"/>
      <c r="F171" s="5"/>
      <c r="G171" s="5"/>
      <c r="H171" s="5"/>
      <c r="I171" s="5"/>
      <c r="J171" s="5"/>
    </row>
    <row r="172" spans="1:10" x14ac:dyDescent="0.35">
      <c r="A172" s="3"/>
      <c r="B172" s="3"/>
      <c r="C172" s="16"/>
      <c r="F172" s="5"/>
      <c r="G172" s="5"/>
      <c r="H172" s="5"/>
      <c r="I172" s="5"/>
      <c r="J172" s="5"/>
    </row>
    <row r="173" spans="1:10" x14ac:dyDescent="0.35">
      <c r="A173" s="3"/>
      <c r="B173" s="3"/>
      <c r="C173" s="16"/>
      <c r="F173" s="5"/>
      <c r="G173" s="5"/>
      <c r="H173" s="5"/>
      <c r="I173" s="5"/>
      <c r="J173" s="5"/>
    </row>
    <row r="174" spans="1:10" x14ac:dyDescent="0.35">
      <c r="A174" s="3"/>
      <c r="B174" s="3"/>
      <c r="C174" s="16"/>
      <c r="F174" s="5"/>
      <c r="G174" s="5"/>
      <c r="H174" s="5"/>
      <c r="I174" s="5"/>
      <c r="J174" s="5"/>
    </row>
    <row r="175" spans="1:10" x14ac:dyDescent="0.35">
      <c r="A175" s="3"/>
      <c r="B175" s="3"/>
      <c r="C175" s="16"/>
      <c r="F175" s="5"/>
      <c r="G175" s="5"/>
      <c r="H175" s="5"/>
      <c r="I175" s="5"/>
      <c r="J175" s="5"/>
    </row>
    <row r="176" spans="1:10" x14ac:dyDescent="0.35">
      <c r="A176" s="3"/>
      <c r="B176" s="3"/>
      <c r="C176" s="16"/>
      <c r="F176" s="5"/>
      <c r="G176" s="5"/>
      <c r="H176" s="5"/>
      <c r="I176" s="5"/>
      <c r="J176" s="5"/>
    </row>
    <row r="177" spans="1:10" x14ac:dyDescent="0.35">
      <c r="A177" s="3"/>
      <c r="B177" s="3"/>
      <c r="C177" s="16"/>
      <c r="F177" s="5"/>
      <c r="G177" s="5"/>
      <c r="H177" s="5"/>
      <c r="I177" s="5"/>
      <c r="J177" s="5"/>
    </row>
    <row r="178" spans="1:10" x14ac:dyDescent="0.35">
      <c r="A178" s="3"/>
      <c r="B178" s="3"/>
      <c r="C178" s="16"/>
      <c r="F178" s="5"/>
      <c r="G178" s="5"/>
      <c r="H178" s="5"/>
      <c r="I178" s="5"/>
      <c r="J178" s="5"/>
    </row>
    <row r="179" spans="1:10" x14ac:dyDescent="0.35">
      <c r="A179" s="3"/>
      <c r="B179" s="3"/>
      <c r="C179" s="16"/>
      <c r="F179" s="5"/>
      <c r="G179" s="5"/>
      <c r="H179" s="5"/>
      <c r="I179" s="5"/>
      <c r="J179" s="5"/>
    </row>
    <row r="180" spans="1:10" x14ac:dyDescent="0.35">
      <c r="A180" s="3"/>
      <c r="B180" s="3"/>
      <c r="C180" s="16"/>
      <c r="F180" s="5"/>
      <c r="G180" s="5"/>
      <c r="H180" s="5"/>
      <c r="I180" s="5"/>
      <c r="J180" s="5"/>
    </row>
    <row r="181" spans="1:10" x14ac:dyDescent="0.35">
      <c r="A181" s="3"/>
      <c r="B181" s="3"/>
      <c r="C181" s="16"/>
      <c r="F181" s="5"/>
      <c r="G181" s="5"/>
      <c r="H181" s="5"/>
      <c r="I181" s="5"/>
      <c r="J181" s="5"/>
    </row>
    <row r="182" spans="1:10" x14ac:dyDescent="0.35">
      <c r="A182" s="3"/>
      <c r="B182" s="3"/>
      <c r="C182" s="16"/>
      <c r="F182" s="5"/>
      <c r="G182" s="5"/>
      <c r="H182" s="5"/>
      <c r="I182" s="5"/>
      <c r="J182" s="5"/>
    </row>
    <row r="183" spans="1:10" x14ac:dyDescent="0.35">
      <c r="A183" s="3"/>
      <c r="B183" s="3"/>
      <c r="C183" s="16"/>
      <c r="F183" s="5"/>
      <c r="G183" s="5"/>
      <c r="H183" s="5"/>
      <c r="I183" s="5"/>
      <c r="J183" s="5"/>
    </row>
    <row r="184" spans="1:10" x14ac:dyDescent="0.35">
      <c r="A184" s="3"/>
      <c r="B184" s="3"/>
      <c r="C184" s="16"/>
      <c r="F184" s="5"/>
      <c r="G184" s="5"/>
      <c r="H184" s="5"/>
      <c r="I184" s="5"/>
      <c r="J184" s="5"/>
    </row>
    <row r="185" spans="1:10" x14ac:dyDescent="0.35">
      <c r="A185" s="3"/>
      <c r="B185" s="3"/>
      <c r="C185" s="16"/>
      <c r="F185" s="5"/>
      <c r="G185" s="5"/>
      <c r="H185" s="5"/>
      <c r="I185" s="5"/>
      <c r="J185" s="5"/>
    </row>
    <row r="186" spans="1:10" x14ac:dyDescent="0.35">
      <c r="A186" s="3"/>
      <c r="B186" s="3"/>
      <c r="C186" s="16"/>
      <c r="F186" s="5"/>
      <c r="G186" s="5"/>
      <c r="H186" s="5"/>
      <c r="I186" s="5"/>
      <c r="J186" s="5"/>
    </row>
    <row r="187" spans="1:10" x14ac:dyDescent="0.35">
      <c r="A187" s="3"/>
      <c r="B187" s="3"/>
      <c r="C187" s="16"/>
      <c r="F187" s="5"/>
      <c r="G187" s="5"/>
      <c r="H187" s="5"/>
      <c r="I187" s="5"/>
      <c r="J187" s="5"/>
    </row>
    <row r="188" spans="1:10" x14ac:dyDescent="0.35">
      <c r="A188" s="3"/>
      <c r="B188" s="3"/>
      <c r="C188" s="16"/>
      <c r="F188" s="5"/>
      <c r="G188" s="5"/>
      <c r="H188" s="5"/>
      <c r="I188" s="5"/>
      <c r="J188" s="5"/>
    </row>
    <row r="189" spans="1:10" x14ac:dyDescent="0.35">
      <c r="A189" s="3"/>
      <c r="B189" s="3"/>
      <c r="C189" s="16"/>
      <c r="F189" s="5"/>
      <c r="G189" s="5"/>
      <c r="H189" s="5"/>
      <c r="I189" s="5"/>
      <c r="J189" s="5"/>
    </row>
    <row r="190" spans="1:10" x14ac:dyDescent="0.35">
      <c r="A190" s="3"/>
      <c r="B190" s="3"/>
      <c r="C190" s="16"/>
      <c r="F190" s="5"/>
      <c r="G190" s="5"/>
      <c r="H190" s="5"/>
      <c r="I190" s="5"/>
      <c r="J190" s="5"/>
    </row>
    <row r="191" spans="1:10" x14ac:dyDescent="0.35">
      <c r="A191" s="3"/>
      <c r="B191" s="3"/>
      <c r="C191" s="16"/>
      <c r="F191" s="5"/>
      <c r="G191" s="5"/>
      <c r="H191" s="5"/>
      <c r="I191" s="5"/>
      <c r="J191" s="5"/>
    </row>
    <row r="192" spans="1:10" x14ac:dyDescent="0.35">
      <c r="A192" s="3"/>
      <c r="B192" s="3"/>
      <c r="C192" s="16"/>
      <c r="F192" s="5"/>
      <c r="G192" s="5"/>
      <c r="H192" s="5"/>
      <c r="I192" s="5"/>
      <c r="J192" s="5"/>
    </row>
    <row r="193" spans="1:10" x14ac:dyDescent="0.35">
      <c r="A193" s="3"/>
      <c r="B193" s="3"/>
      <c r="C193" s="16"/>
      <c r="F193" s="5"/>
      <c r="G193" s="5"/>
      <c r="H193" s="5"/>
      <c r="I193" s="5"/>
      <c r="J193" s="5"/>
    </row>
    <row r="194" spans="1:10" x14ac:dyDescent="0.35">
      <c r="A194" s="3"/>
      <c r="B194" s="3"/>
      <c r="C194" s="16"/>
      <c r="F194" s="5"/>
      <c r="G194" s="5"/>
      <c r="H194" s="5"/>
      <c r="I194" s="5"/>
      <c r="J194" s="5"/>
    </row>
    <row r="195" spans="1:10" x14ac:dyDescent="0.35">
      <c r="A195" s="3"/>
      <c r="B195" s="3"/>
      <c r="C195" s="16"/>
      <c r="F195" s="5"/>
      <c r="G195" s="5"/>
      <c r="H195" s="5"/>
      <c r="I195" s="5"/>
      <c r="J195" s="5"/>
    </row>
    <row r="196" spans="1:10" x14ac:dyDescent="0.35">
      <c r="A196" s="3"/>
      <c r="B196" s="3"/>
      <c r="C196" s="16"/>
      <c r="F196" s="5"/>
      <c r="G196" s="5"/>
      <c r="H196" s="5"/>
      <c r="I196" s="5"/>
      <c r="J196" s="5"/>
    </row>
    <row r="197" spans="1:10" x14ac:dyDescent="0.35">
      <c r="A197" s="3"/>
      <c r="B197" s="3"/>
      <c r="C197" s="16"/>
      <c r="F197" s="5"/>
      <c r="G197" s="5"/>
      <c r="H197" s="5"/>
      <c r="I197" s="5"/>
      <c r="J197" s="5"/>
    </row>
  </sheetData>
  <mergeCells count="2">
    <mergeCell ref="B119:F119"/>
    <mergeCell ref="C1:F1"/>
  </mergeCells>
  <pageMargins left="0.7" right="0.7" top="0.75" bottom="0.75" header="0.3" footer="0.3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Mermelstein</dc:creator>
  <cp:lastModifiedBy>jag Singh</cp:lastModifiedBy>
  <cp:lastPrinted>2021-07-05T14:27:26Z</cp:lastPrinted>
  <dcterms:created xsi:type="dcterms:W3CDTF">2020-07-29T00:30:49Z</dcterms:created>
  <dcterms:modified xsi:type="dcterms:W3CDTF">2021-07-05T21:50:19Z</dcterms:modified>
</cp:coreProperties>
</file>