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Sheet2" sheetId="2" r:id="rId6"/>
  </sheets>
  <definedNames/>
  <calcPr/>
</workbook>
</file>

<file path=xl/sharedStrings.xml><?xml version="1.0" encoding="utf-8"?>
<sst xmlns="http://schemas.openxmlformats.org/spreadsheetml/2006/main" count="116" uniqueCount="80">
  <si>
    <t>LA County Affordable Housing Program</t>
  </si>
  <si>
    <t>Parameters</t>
  </si>
  <si>
    <t>Monthly Affordable Rent</t>
  </si>
  <si>
    <t># of Bedrooms</t>
  </si>
  <si>
    <t>1 BD (2 persons)</t>
  </si>
  <si>
    <t>2 BD (3 persons)</t>
  </si>
  <si>
    <t>3 BD (4 persons)</t>
  </si>
  <si>
    <t>Extremely Low Income (Max 30% AMI)</t>
  </si>
  <si>
    <t>Baseline</t>
  </si>
  <si>
    <t>Very Low Income (Max 50% AMI)</t>
  </si>
  <si>
    <t>Lower Income (Max 80% AMI)</t>
  </si>
  <si>
    <t>Jubilo Apartments Monthly Rent</t>
  </si>
  <si>
    <t>Lower Bound</t>
  </si>
  <si>
    <t>Culver City Average Market Rate</t>
  </si>
  <si>
    <t>Upper Bound</t>
  </si>
  <si>
    <t>1 BD (per month)</t>
  </si>
  <si>
    <t>2 BD (per month)</t>
  </si>
  <si>
    <t>3BD (per month)</t>
  </si>
  <si>
    <t>(per month)</t>
  </si>
  <si>
    <t>30-50% AMI</t>
  </si>
  <si>
    <t>$649-$1,081</t>
  </si>
  <si>
    <t>$730-$1,216</t>
  </si>
  <si>
    <t xml:space="preserve">IN USE </t>
  </si>
  <si>
    <t>$811-$1,351</t>
  </si>
  <si>
    <t>Discount Rate</t>
  </si>
  <si>
    <t>1 BD</t>
  </si>
  <si>
    <t>Average (40% AMI)</t>
  </si>
  <si>
    <t>2 BD</t>
  </si>
  <si>
    <t>50-80% AMI</t>
  </si>
  <si>
    <t>$1,081-$1,297</t>
  </si>
  <si>
    <t>$1,216-$1,459</t>
  </si>
  <si>
    <t>$1,351-$1,622</t>
  </si>
  <si>
    <t>3 BD</t>
  </si>
  <si>
    <t>Average (65% AMI)</t>
  </si>
  <si>
    <t>Occupancy Level</t>
  </si>
  <si>
    <t>Original Municipal Loan (FY22)</t>
  </si>
  <si>
    <t>Rent Gap (Market Rate-Affordable Rate)</t>
  </si>
  <si>
    <t>30-50% AMI (using 40% AMI average)</t>
  </si>
  <si>
    <t>-</t>
  </si>
  <si>
    <t>Additional Municipal Spending (split across FY25-26; FY26-27)</t>
  </si>
  <si>
    <t>50-80% AMI (using 65% AMI average)</t>
  </si>
  <si>
    <t># total adult occupants</t>
  </si>
  <si>
    <t># of occupants (50-80% AMI)</t>
  </si>
  <si>
    <t># PSH occupants (30-50% AMI)</t>
  </si>
  <si>
    <t># of units (not including manager units)</t>
  </si>
  <si>
    <t># of 30-50% AMI units</t>
  </si>
  <si>
    <t># of 50-80% AMI units</t>
  </si>
  <si>
    <t>Annual Increase in Purchasing Power per adultResident (30-50% AMI)</t>
  </si>
  <si>
    <t>Annual Increase in Purchasing Power per adult Resident (50-80% AMI)</t>
  </si>
  <si>
    <t>Annual Savings on Public Services per adult Resident (30-50% AMI)</t>
  </si>
  <si>
    <t>Annual Revenue from Increased Job Opportunities per adult Resident</t>
  </si>
  <si>
    <t>RESULTS (discounted, over 25 years)</t>
  </si>
  <si>
    <t>Sensitivity Analysis NPV</t>
  </si>
  <si>
    <t>Cost (Municipal Spending)</t>
  </si>
  <si>
    <t>Benefit: Increase in Purchasing Power (30-50% AMI per Resident)</t>
  </si>
  <si>
    <t>Benefit: Increase in Purchasing Power (50-80% AMI per Resident)</t>
  </si>
  <si>
    <t>Benefit: Savings on Public Services (per PSH resident)</t>
  </si>
  <si>
    <t>Benefit: Revenue from Increased Job Opportunities (per Resident)</t>
  </si>
  <si>
    <t>Benefits</t>
  </si>
  <si>
    <t>Present Value</t>
  </si>
  <si>
    <t>Increase in Purchasing Power</t>
  </si>
  <si>
    <t>Savings on Public Services</t>
  </si>
  <si>
    <t>Year</t>
  </si>
  <si>
    <t>t</t>
  </si>
  <si>
    <t>Undiscounted</t>
  </si>
  <si>
    <t>Discounted</t>
  </si>
  <si>
    <t>Revenue from Increase in Jobs</t>
  </si>
  <si>
    <t>Planning &amp; Construction</t>
  </si>
  <si>
    <t>Total</t>
  </si>
  <si>
    <t>Costs (discounted, over 25 years)</t>
  </si>
  <si>
    <t>Municipal Spending</t>
  </si>
  <si>
    <t>Jubilo Apartments Operational</t>
  </si>
  <si>
    <t xml:space="preserve">Net Present Value </t>
  </si>
  <si>
    <t>Breakeven Point</t>
  </si>
  <si>
    <t>Values</t>
  </si>
  <si>
    <t>Year (t)</t>
  </si>
  <si>
    <t>NPV</t>
  </si>
  <si>
    <t>2037 (15)</t>
  </si>
  <si>
    <t>2047 (25)</t>
  </si>
  <si>
    <t>2032 (10)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</si>
</sst>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"/>
    <numFmt numFmtId="165" formatCode="0.0"/>
    <numFmt numFmtId="166" formatCode="&quot;$&quot;#,##0.00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/>
    <font>
      <b/>
      <sz val="12.0"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C4EDD0"/>
        <bgColor rgb="FFC4EDD0"/>
      </patternFill>
    </fill>
    <fill>
      <patternFill patternType="solid">
        <fgColor rgb="FFFFF2CC"/>
        <bgColor rgb="FFFFF2CC"/>
      </patternFill>
    </fill>
    <fill>
      <patternFill patternType="solid">
        <fgColor rgb="FFD9D2E9"/>
        <bgColor rgb="FFD9D2E9"/>
      </patternFill>
    </fill>
    <fill>
      <patternFill patternType="solid">
        <fgColor rgb="FFC9DAF8"/>
        <bgColor rgb="FFC9DAF8"/>
      </patternFill>
    </fill>
  </fills>
  <borders count="46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double">
        <color rgb="FF000000"/>
      </left>
      <right style="double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9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readingOrder="0"/>
    </xf>
    <xf borderId="0" fillId="0" fontId="1" numFmtId="0" xfId="0" applyAlignment="1" applyFont="1">
      <alignment readingOrder="0" shrinkToFit="0" wrapText="1"/>
    </xf>
    <xf borderId="2" fillId="0" fontId="1" numFmtId="0" xfId="0" applyBorder="1" applyFont="1"/>
    <xf borderId="0" fillId="0" fontId="1" numFmtId="164" xfId="0" applyAlignment="1" applyFont="1" applyNumberFormat="1">
      <alignment readingOrder="0"/>
    </xf>
    <xf borderId="1" fillId="2" fontId="2" numFmtId="0" xfId="0" applyAlignment="1" applyBorder="1" applyFill="1" applyFont="1">
      <alignment horizontal="center" readingOrder="0"/>
    </xf>
    <xf borderId="3" fillId="2" fontId="2" numFmtId="0" xfId="0" applyAlignment="1" applyBorder="1" applyFill="1" applyFont="1">
      <alignment horizontal="center" readingOrder="0"/>
    </xf>
    <xf borderId="4" fillId="2" fontId="2" numFmtId="0" xfId="0" applyAlignment="1" applyBorder="1" applyFill="1" applyFont="1">
      <alignment horizontal="center" readingOrder="0"/>
    </xf>
    <xf borderId="0" fillId="0" fontId="1" numFmtId="164" xfId="0" applyAlignment="1" applyFont="1" applyNumberFormat="1">
      <alignment readingOrder="0" shrinkToFit="0" wrapText="1"/>
    </xf>
    <xf borderId="5" fillId="0" fontId="1" numFmtId="0" xfId="0" applyAlignment="1" applyBorder="1" applyFont="1">
      <alignment readingOrder="0" shrinkToFit="0" wrapText="1"/>
    </xf>
    <xf borderId="6" fillId="0" fontId="1" numFmtId="9" xfId="0" applyAlignment="1" applyBorder="1" applyFont="1" applyNumberFormat="1">
      <alignment horizontal="center" readingOrder="0"/>
    </xf>
    <xf borderId="7" fillId="0" fontId="1" numFmtId="9" xfId="0" applyAlignment="1" applyBorder="1" applyFont="1" applyNumberFormat="1">
      <alignment horizontal="center" readingOrder="0"/>
    </xf>
    <xf borderId="8" fillId="0" fontId="1" numFmtId="9" xfId="0" applyAlignment="1" applyBorder="1" applyFont="1" applyNumberFormat="1">
      <alignment horizontal="center" readingOrder="0"/>
    </xf>
    <xf borderId="9" fillId="3" fontId="1" numFmtId="9" xfId="0" applyAlignment="1" applyBorder="1" applyFill="1" applyFont="1" applyNumberFormat="1">
      <alignment horizontal="center" readingOrder="0"/>
    </xf>
    <xf borderId="7" fillId="0" fontId="1" numFmtId="0" xfId="0" applyAlignment="1" applyBorder="1" applyFont="1">
      <alignment readingOrder="0" shrinkToFit="0" wrapText="1"/>
    </xf>
    <xf borderId="0" fillId="0" fontId="1" numFmtId="164" xfId="0" applyFont="1" applyNumberFormat="1"/>
    <xf borderId="10" fillId="0" fontId="1" numFmtId="0" xfId="0" applyAlignment="1" applyBorder="1" applyFont="1">
      <alignment readingOrder="0" shrinkToFit="0" wrapText="1"/>
    </xf>
    <xf borderId="11" fillId="0" fontId="1" numFmtId="164" xfId="0" applyAlignment="1" applyBorder="1" applyFont="1" applyNumberFormat="1">
      <alignment horizontal="center" readingOrder="0"/>
    </xf>
    <xf borderId="10" fillId="0" fontId="1" numFmtId="0" xfId="0" applyAlignment="1" applyBorder="1" applyFont="1">
      <alignment horizontal="center" readingOrder="0"/>
    </xf>
    <xf borderId="12" fillId="0" fontId="1" numFmtId="0" xfId="0" applyAlignment="1" applyBorder="1" applyFont="1">
      <alignment horizontal="center" readingOrder="0"/>
    </xf>
    <xf borderId="13" fillId="3" fontId="1" numFmtId="164" xfId="0" applyAlignment="1" applyBorder="1" applyFill="1" applyFont="1" applyNumberFormat="1">
      <alignment horizontal="center" readingOrder="0"/>
    </xf>
    <xf borderId="11" fillId="0" fontId="1" numFmtId="0" xfId="0" applyAlignment="1" applyBorder="1" applyFont="1">
      <alignment horizontal="center" readingOrder="0"/>
    </xf>
    <xf borderId="13" fillId="3" fontId="1" numFmtId="0" xfId="0" applyAlignment="1" applyBorder="1" applyFill="1" applyFont="1">
      <alignment horizontal="center" readingOrder="0"/>
    </xf>
    <xf borderId="11" fillId="0" fontId="1" numFmtId="165" xfId="0" applyAlignment="1" applyBorder="1" applyFont="1" applyNumberFormat="1">
      <alignment horizontal="center" readingOrder="0"/>
    </xf>
    <xf borderId="13" fillId="3" fontId="1" numFmtId="165" xfId="0" applyAlignment="1" applyBorder="1" applyFill="1" applyFont="1" applyNumberFormat="1">
      <alignment horizontal="center" readingOrder="0"/>
    </xf>
    <xf borderId="10" fillId="0" fontId="1" numFmtId="165" xfId="0" applyAlignment="1" applyBorder="1" applyFont="1" applyNumberFormat="1">
      <alignment horizontal="center" readingOrder="0"/>
    </xf>
    <xf borderId="12" fillId="0" fontId="1" numFmtId="165" xfId="0" applyAlignment="1" applyBorder="1" applyFont="1" applyNumberFormat="1">
      <alignment horizontal="center" readingOrder="0"/>
    </xf>
    <xf borderId="11" fillId="0" fontId="1" numFmtId="166" xfId="0" applyAlignment="1" applyBorder="1" applyFont="1" applyNumberFormat="1">
      <alignment horizontal="center" readingOrder="0"/>
    </xf>
    <xf borderId="10" fillId="0" fontId="1" numFmtId="166" xfId="0" applyAlignment="1" applyBorder="1" applyFont="1" applyNumberFormat="1">
      <alignment horizontal="center" readingOrder="0"/>
    </xf>
    <xf borderId="12" fillId="0" fontId="1" numFmtId="166" xfId="0" applyAlignment="1" applyBorder="1" applyFont="1" applyNumberFormat="1">
      <alignment horizontal="center" readingOrder="0"/>
    </xf>
    <xf borderId="13" fillId="3" fontId="1" numFmtId="166" xfId="0" applyAlignment="1" applyBorder="1" applyFill="1" applyFont="1" applyNumberFormat="1">
      <alignment horizontal="center" readingOrder="0"/>
    </xf>
    <xf borderId="14" fillId="0" fontId="1" numFmtId="0" xfId="0" applyAlignment="1" applyBorder="1" applyFont="1">
      <alignment readingOrder="0" shrinkToFit="0" wrapText="1"/>
    </xf>
    <xf borderId="15" fillId="0" fontId="1" numFmtId="166" xfId="0" applyAlignment="1" applyBorder="1" applyFont="1" applyNumberFormat="1">
      <alignment horizontal="center" readingOrder="0"/>
    </xf>
    <xf borderId="14" fillId="0" fontId="1" numFmtId="0" xfId="0" applyAlignment="1" applyBorder="1" applyFont="1">
      <alignment horizontal="center" readingOrder="0"/>
    </xf>
    <xf borderId="16" fillId="0" fontId="1" numFmtId="0" xfId="0" applyAlignment="1" applyBorder="1" applyFont="1">
      <alignment horizontal="center" readingOrder="0"/>
    </xf>
    <xf borderId="17" fillId="3" fontId="1" numFmtId="166" xfId="0" applyAlignment="1" applyBorder="1" applyFill="1" applyFont="1" applyNumberFormat="1">
      <alignment horizontal="center" readingOrder="0"/>
    </xf>
    <xf borderId="3" fillId="0" fontId="2" numFmtId="0" xfId="0" applyAlignment="1" applyBorder="1" applyFont="1">
      <alignment readingOrder="0"/>
    </xf>
    <xf borderId="18" fillId="0" fontId="3" numFmtId="0" xfId="0" applyBorder="1" applyFont="1"/>
    <xf borderId="19" fillId="0" fontId="3" numFmtId="0" xfId="0" applyBorder="1" applyFont="1"/>
    <xf borderId="19" fillId="0" fontId="1" numFmtId="0" xfId="0" applyBorder="1" applyFont="1"/>
    <xf borderId="0" fillId="0" fontId="2" numFmtId="0" xfId="0" applyAlignment="1" applyFont="1">
      <alignment horizontal="center" readingOrder="0" vertical="center"/>
    </xf>
    <xf borderId="20" fillId="0" fontId="2" numFmtId="0" xfId="0" applyAlignment="1" applyBorder="1" applyFont="1">
      <alignment horizontal="center" readingOrder="0" vertical="center"/>
    </xf>
    <xf borderId="21" fillId="0" fontId="3" numFmtId="0" xfId="0" applyBorder="1" applyFont="1"/>
    <xf borderId="20" fillId="0" fontId="2" numFmtId="0" xfId="0" applyAlignment="1" applyBorder="1" applyFont="1">
      <alignment horizontal="center" readingOrder="0" shrinkToFit="0" vertical="center" wrapText="1"/>
    </xf>
    <xf borderId="20" fillId="0" fontId="2" numFmtId="0" xfId="0" applyAlignment="1" applyBorder="1" applyFont="1">
      <alignment readingOrder="0"/>
    </xf>
    <xf borderId="22" fillId="0" fontId="3" numFmtId="0" xfId="0" applyBorder="1" applyFont="1"/>
    <xf borderId="21" fillId="0" fontId="2" numFmtId="0" xfId="0" applyAlignment="1" applyBorder="1" applyFont="1">
      <alignment readingOrder="0"/>
    </xf>
    <xf borderId="23" fillId="0" fontId="1" numFmtId="0" xfId="0" applyAlignment="1" applyBorder="1" applyFont="1">
      <alignment readingOrder="0"/>
    </xf>
    <xf borderId="24" fillId="0" fontId="1" numFmtId="164" xfId="0" applyAlignment="1" applyBorder="1" applyFont="1" applyNumberFormat="1">
      <alignment readingOrder="0"/>
    </xf>
    <xf borderId="25" fillId="0" fontId="3" numFmtId="0" xfId="0" applyBorder="1" applyFont="1"/>
    <xf borderId="26" fillId="0" fontId="3" numFmtId="0" xfId="0" applyBorder="1" applyFont="1"/>
    <xf borderId="25" fillId="0" fontId="1" numFmtId="0" xfId="0" applyAlignment="1" applyBorder="1" applyFont="1">
      <alignment readingOrder="0" shrinkToFit="0" wrapText="1"/>
    </xf>
    <xf borderId="26" fillId="0" fontId="1" numFmtId="164" xfId="0" applyBorder="1" applyFont="1" applyNumberFormat="1"/>
    <xf borderId="27" fillId="0" fontId="3" numFmtId="0" xfId="0" applyBorder="1" applyFont="1"/>
    <xf borderId="28" fillId="0" fontId="3" numFmtId="0" xfId="0" applyBorder="1" applyFont="1"/>
    <xf borderId="29" fillId="0" fontId="1" numFmtId="0" xfId="0" applyAlignment="1" applyBorder="1" applyFont="1">
      <alignment readingOrder="0"/>
    </xf>
    <xf borderId="30" fillId="0" fontId="1" numFmtId="164" xfId="0" applyAlignment="1" applyBorder="1" applyFont="1" applyNumberFormat="1">
      <alignment readingOrder="0"/>
    </xf>
    <xf borderId="2" fillId="0" fontId="2" numFmtId="0" xfId="0" applyAlignment="1" applyBorder="1" applyFont="1">
      <alignment readingOrder="0"/>
    </xf>
    <xf borderId="2" fillId="0" fontId="4" numFmtId="0" xfId="0" applyAlignment="1" applyBorder="1" applyFont="1">
      <alignment horizontal="center" readingOrder="0" shrinkToFit="0" textRotation="90" vertical="center" wrapText="1"/>
    </xf>
    <xf borderId="20" fillId="0" fontId="1" numFmtId="0" xfId="0" applyAlignment="1" applyBorder="1" applyFont="1">
      <alignment readingOrder="0"/>
    </xf>
    <xf borderId="31" fillId="0" fontId="1" numFmtId="164" xfId="0" applyBorder="1" applyFont="1" applyNumberFormat="1"/>
    <xf borderId="32" fillId="0" fontId="1" numFmtId="164" xfId="0" applyBorder="1" applyFont="1" applyNumberFormat="1"/>
    <xf borderId="31" fillId="0" fontId="1" numFmtId="164" xfId="0" applyAlignment="1" applyBorder="1" applyFont="1" applyNumberFormat="1">
      <alignment readingOrder="0"/>
    </xf>
    <xf borderId="33" fillId="0" fontId="1" numFmtId="164" xfId="0" applyBorder="1" applyFont="1" applyNumberFormat="1"/>
    <xf borderId="34" fillId="0" fontId="1" numFmtId="164" xfId="0" applyAlignment="1" applyBorder="1" applyFont="1" applyNumberFormat="1">
      <alignment readingOrder="0"/>
    </xf>
    <xf borderId="25" fillId="0" fontId="2" numFmtId="0" xfId="0" applyAlignment="1" applyBorder="1" applyFont="1">
      <alignment readingOrder="0"/>
    </xf>
    <xf borderId="26" fillId="0" fontId="2" numFmtId="164" xfId="0" applyBorder="1" applyFont="1" applyNumberFormat="1"/>
    <xf borderId="35" fillId="0" fontId="3" numFmtId="0" xfId="0" applyBorder="1" applyFont="1"/>
    <xf borderId="25" fillId="0" fontId="1" numFmtId="0" xfId="0" applyBorder="1" applyFont="1"/>
    <xf borderId="23" fillId="0" fontId="1" numFmtId="164" xfId="0" applyAlignment="1" applyBorder="1" applyFont="1" applyNumberFormat="1">
      <alignment readingOrder="0"/>
    </xf>
    <xf borderId="36" fillId="0" fontId="1" numFmtId="164" xfId="0" applyBorder="1" applyFont="1" applyNumberFormat="1"/>
    <xf borderId="24" fillId="0" fontId="1" numFmtId="164" xfId="0" applyBorder="1" applyFont="1" applyNumberFormat="1"/>
    <xf borderId="37" fillId="0" fontId="1" numFmtId="164" xfId="0" applyAlignment="1" applyBorder="1" applyFont="1" applyNumberFormat="1">
      <alignment readingOrder="0"/>
    </xf>
    <xf borderId="25" fillId="0" fontId="1" numFmtId="0" xfId="0" applyAlignment="1" applyBorder="1" applyFont="1">
      <alignment readingOrder="0"/>
    </xf>
    <xf borderId="38" fillId="0" fontId="3" numFmtId="0" xfId="0" applyBorder="1" applyFont="1"/>
    <xf borderId="37" fillId="0" fontId="1" numFmtId="166" xfId="0" applyBorder="1" applyFont="1" applyNumberFormat="1"/>
    <xf borderId="36" fillId="0" fontId="1" numFmtId="166" xfId="0" applyBorder="1" applyFont="1" applyNumberFormat="1"/>
    <xf borderId="23" fillId="0" fontId="1" numFmtId="166" xfId="0" applyBorder="1" applyFont="1" applyNumberFormat="1"/>
    <xf borderId="24" fillId="0" fontId="1" numFmtId="166" xfId="0" applyBorder="1" applyFont="1" applyNumberFormat="1"/>
    <xf borderId="19" fillId="0" fontId="2" numFmtId="164" xfId="0" applyBorder="1" applyFont="1" applyNumberFormat="1"/>
    <xf borderId="3" fillId="0" fontId="2" numFmtId="0" xfId="0" applyAlignment="1" applyBorder="1" applyFont="1">
      <alignment horizontal="center" readingOrder="0" vertical="center"/>
    </xf>
    <xf borderId="39" fillId="0" fontId="2" numFmtId="0" xfId="0" applyAlignment="1" applyBorder="1" applyFont="1">
      <alignment readingOrder="0"/>
    </xf>
    <xf borderId="40" fillId="0" fontId="2" numFmtId="0" xfId="0" applyAlignment="1" applyBorder="1" applyFont="1">
      <alignment readingOrder="0"/>
    </xf>
    <xf borderId="41" fillId="0" fontId="2" numFmtId="0" xfId="0" applyAlignment="1" applyBorder="1" applyFont="1">
      <alignment readingOrder="0"/>
    </xf>
    <xf borderId="23" fillId="4" fontId="1" numFmtId="0" xfId="0" applyAlignment="1" applyBorder="1" applyFill="1" applyFont="1">
      <alignment readingOrder="0"/>
    </xf>
    <xf borderId="42" fillId="0" fontId="1" numFmtId="0" xfId="0" applyAlignment="1" applyBorder="1" applyFont="1">
      <alignment readingOrder="0"/>
    </xf>
    <xf borderId="25" fillId="5" fontId="1" numFmtId="0" xfId="0" applyBorder="1" applyFill="1" applyFont="1"/>
    <xf borderId="23" fillId="6" fontId="1" numFmtId="0" xfId="0" applyAlignment="1" applyBorder="1" applyFill="1" applyFont="1">
      <alignment readingOrder="0"/>
    </xf>
    <xf borderId="29" fillId="5" fontId="1" numFmtId="0" xfId="0" applyAlignment="1" applyBorder="1" applyFill="1" applyFont="1">
      <alignment readingOrder="0"/>
    </xf>
    <xf borderId="43" fillId="0" fontId="1" numFmtId="0" xfId="0" applyAlignment="1" applyBorder="1" applyFont="1">
      <alignment readingOrder="0"/>
    </xf>
    <xf borderId="25" fillId="4" fontId="1" numFmtId="0" xfId="0" applyBorder="1" applyFill="1" applyFont="1"/>
    <xf borderId="27" fillId="6" fontId="1" numFmtId="0" xfId="0" applyBorder="1" applyFill="1" applyFont="1"/>
    <xf borderId="29" fillId="0" fontId="1" numFmtId="164" xfId="0" applyAlignment="1" applyBorder="1" applyFont="1" applyNumberFormat="1">
      <alignment readingOrder="0"/>
    </xf>
    <xf borderId="44" fillId="0" fontId="1" numFmtId="164" xfId="0" applyBorder="1" applyFont="1" applyNumberFormat="1"/>
    <xf borderId="29" fillId="0" fontId="1" numFmtId="166" xfId="0" applyBorder="1" applyFont="1" applyNumberFormat="1"/>
    <xf borderId="44" fillId="0" fontId="1" numFmtId="166" xfId="0" applyBorder="1" applyFont="1" applyNumberFormat="1"/>
    <xf borderId="30" fillId="0" fontId="1" numFmtId="166" xfId="0" applyBorder="1" applyFont="1" applyNumberFormat="1"/>
    <xf borderId="45" fillId="0" fontId="1" numFmtId="166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25"/>
    <col customWidth="1" min="2" max="2" width="26.38"/>
    <col customWidth="1" min="11" max="11" width="12.88"/>
    <col customWidth="1" min="15" max="15" width="7.0"/>
    <col customWidth="1" min="19" max="19" width="5.75"/>
  </cols>
  <sheetData>
    <row r="2">
      <c r="B2" s="2" t="s">
        <v>1</v>
      </c>
    </row>
    <row r="3">
      <c r="B3" s="4"/>
      <c r="C3" s="6" t="s">
        <v>8</v>
      </c>
      <c r="D3" s="6" t="s">
        <v>12</v>
      </c>
      <c r="E3" s="7" t="s">
        <v>14</v>
      </c>
      <c r="F3" s="8" t="s">
        <v>22</v>
      </c>
    </row>
    <row r="4">
      <c r="B4" s="10" t="s">
        <v>24</v>
      </c>
      <c r="C4" s="11">
        <v>0.03</v>
      </c>
      <c r="D4" s="12">
        <v>0.02</v>
      </c>
      <c r="E4" s="13">
        <v>0.05</v>
      </c>
      <c r="F4" s="14">
        <f t="shared" ref="F4:F5" si="1">C4</f>
        <v>0.03</v>
      </c>
    </row>
    <row r="5">
      <c r="B5" s="15" t="s">
        <v>34</v>
      </c>
      <c r="C5" s="11">
        <v>0.95</v>
      </c>
      <c r="D5" s="12">
        <v>0.91</v>
      </c>
      <c r="E5" s="13">
        <v>0.98</v>
      </c>
      <c r="F5" s="14">
        <f t="shared" si="1"/>
        <v>0.95</v>
      </c>
    </row>
    <row r="6">
      <c r="B6" s="17" t="s">
        <v>35</v>
      </c>
      <c r="C6" s="18">
        <v>4000000.0</v>
      </c>
      <c r="D6" s="19" t="s">
        <v>38</v>
      </c>
      <c r="E6" s="20" t="s">
        <v>38</v>
      </c>
      <c r="F6" s="21">
        <v>4000000.0</v>
      </c>
    </row>
    <row r="7">
      <c r="B7" s="17" t="s">
        <v>39</v>
      </c>
      <c r="C7" s="18">
        <v>1.6E7</v>
      </c>
      <c r="D7" s="19" t="s">
        <v>38</v>
      </c>
      <c r="E7" s="20" t="s">
        <v>38</v>
      </c>
      <c r="F7" s="21">
        <v>1.6E7</v>
      </c>
    </row>
    <row r="8">
      <c r="B8" s="17" t="s">
        <v>41</v>
      </c>
      <c r="C8" s="22">
        <v>171.8</v>
      </c>
      <c r="D8" s="19">
        <v>125.3</v>
      </c>
      <c r="E8" s="20">
        <v>218.3</v>
      </c>
      <c r="F8" s="23">
        <f t="shared" ref="F8:F10" si="3">C8</f>
        <v>171.8</v>
      </c>
    </row>
    <row r="9">
      <c r="B9" s="17" t="s">
        <v>42</v>
      </c>
      <c r="C9" s="24">
        <f t="shared" ref="C9:E9" si="2">C8-C10</f>
        <v>94.21290323</v>
      </c>
      <c r="D9" s="24">
        <f t="shared" si="2"/>
        <v>68.71290323</v>
      </c>
      <c r="E9" s="24">
        <f t="shared" si="2"/>
        <v>119.7129032</v>
      </c>
      <c r="F9" s="25">
        <f t="shared" si="3"/>
        <v>94.21290323</v>
      </c>
    </row>
    <row r="10">
      <c r="B10" s="17" t="s">
        <v>43</v>
      </c>
      <c r="C10" s="24">
        <f>(C12/C11)*C8</f>
        <v>77.58709677</v>
      </c>
      <c r="D10" s="26">
        <f>(C12/C11)*D8</f>
        <v>56.58709677</v>
      </c>
      <c r="E10" s="27">
        <f>(C12/C11)*E8</f>
        <v>98.58709677</v>
      </c>
      <c r="F10" s="25">
        <f t="shared" si="3"/>
        <v>77.58709677</v>
      </c>
    </row>
    <row r="11">
      <c r="B11" s="17" t="s">
        <v>44</v>
      </c>
      <c r="C11" s="22">
        <v>93.0</v>
      </c>
      <c r="D11" s="19" t="s">
        <v>38</v>
      </c>
      <c r="E11" s="20" t="s">
        <v>38</v>
      </c>
      <c r="F11" s="23">
        <v>93.0</v>
      </c>
    </row>
    <row r="12">
      <c r="B12" s="17" t="s">
        <v>45</v>
      </c>
      <c r="C12" s="22">
        <v>42.0</v>
      </c>
      <c r="D12" s="19" t="s">
        <v>38</v>
      </c>
      <c r="E12" s="20" t="s">
        <v>38</v>
      </c>
      <c r="F12" s="23">
        <v>42.0</v>
      </c>
    </row>
    <row r="13">
      <c r="B13" s="17" t="s">
        <v>46</v>
      </c>
      <c r="C13" s="22">
        <f>C11-C12</f>
        <v>51</v>
      </c>
      <c r="D13" s="19" t="s">
        <v>38</v>
      </c>
      <c r="E13" s="20" t="s">
        <v>38</v>
      </c>
      <c r="F13" s="23">
        <f t="shared" ref="F13:F16" si="4">C13</f>
        <v>51</v>
      </c>
    </row>
    <row r="14">
      <c r="B14" s="17" t="s">
        <v>47</v>
      </c>
      <c r="C14" s="28">
        <v>4897.83</v>
      </c>
      <c r="D14" s="29" t="s">
        <v>38</v>
      </c>
      <c r="E14" s="30" t="s">
        <v>38</v>
      </c>
      <c r="F14" s="31">
        <f t="shared" si="4"/>
        <v>4897.83</v>
      </c>
    </row>
    <row r="15">
      <c r="B15" s="17" t="s">
        <v>48</v>
      </c>
      <c r="C15" s="28">
        <v>3703.45</v>
      </c>
      <c r="D15" s="29" t="s">
        <v>38</v>
      </c>
      <c r="E15" s="30" t="s">
        <v>38</v>
      </c>
      <c r="F15" s="31">
        <f t="shared" si="4"/>
        <v>3703.45</v>
      </c>
    </row>
    <row r="16">
      <c r="B16" s="17" t="s">
        <v>49</v>
      </c>
      <c r="C16" s="28">
        <v>12765.91</v>
      </c>
      <c r="D16" s="29">
        <v>4800.79</v>
      </c>
      <c r="E16" s="30">
        <v>21081.8</v>
      </c>
      <c r="F16" s="31">
        <f t="shared" si="4"/>
        <v>12765.91</v>
      </c>
      <c r="N16" s="1"/>
    </row>
    <row r="17">
      <c r="B17" s="32" t="s">
        <v>50</v>
      </c>
      <c r="C17" s="33">
        <v>4611.81</v>
      </c>
      <c r="D17" s="34" t="s">
        <v>38</v>
      </c>
      <c r="E17" s="35" t="s">
        <v>38</v>
      </c>
      <c r="F17" s="36">
        <v>4611.81</v>
      </c>
    </row>
    <row r="18">
      <c r="P18" s="37" t="s">
        <v>51</v>
      </c>
      <c r="Q18" s="38"/>
      <c r="R18" s="39"/>
      <c r="T18" s="2" t="s">
        <v>52</v>
      </c>
      <c r="U18" s="40"/>
    </row>
    <row r="19">
      <c r="C19" s="41"/>
      <c r="D19" s="41"/>
      <c r="E19" s="42" t="s">
        <v>53</v>
      </c>
      <c r="F19" s="43"/>
      <c r="G19" s="44" t="s">
        <v>54</v>
      </c>
      <c r="H19" s="43"/>
      <c r="I19" s="44" t="s">
        <v>55</v>
      </c>
      <c r="J19" s="43"/>
      <c r="K19" s="44" t="s">
        <v>56</v>
      </c>
      <c r="L19" s="43"/>
      <c r="M19" s="44" t="s">
        <v>57</v>
      </c>
      <c r="N19" s="43"/>
      <c r="P19" s="45" t="s">
        <v>58</v>
      </c>
      <c r="Q19" s="46"/>
      <c r="R19" s="47" t="s">
        <v>59</v>
      </c>
      <c r="T19" s="48" t="s">
        <v>8</v>
      </c>
      <c r="U19" s="49">
        <v>1.3157272E7</v>
      </c>
    </row>
    <row r="20">
      <c r="C20" s="41"/>
      <c r="D20" s="41"/>
      <c r="E20" s="50"/>
      <c r="F20" s="51"/>
      <c r="G20" s="50"/>
      <c r="H20" s="51"/>
      <c r="I20" s="50"/>
      <c r="J20" s="51"/>
      <c r="K20" s="50"/>
      <c r="L20" s="51"/>
      <c r="M20" s="50"/>
      <c r="N20" s="51"/>
      <c r="P20" s="52" t="s">
        <v>60</v>
      </c>
      <c r="R20" s="53">
        <f>sum(H23:H48)+SUM(J23:J48)</f>
        <v>9616555.772</v>
      </c>
      <c r="T20" s="48" t="s">
        <v>12</v>
      </c>
      <c r="U20" s="49">
        <v>232796.0</v>
      </c>
    </row>
    <row r="21">
      <c r="C21" s="41"/>
      <c r="D21" s="41"/>
      <c r="E21" s="54"/>
      <c r="F21" s="55"/>
      <c r="G21" s="54"/>
      <c r="H21" s="55"/>
      <c r="I21" s="54"/>
      <c r="J21" s="55"/>
      <c r="K21" s="54"/>
      <c r="L21" s="55"/>
      <c r="M21" s="54"/>
      <c r="N21" s="55"/>
      <c r="P21" s="52" t="s">
        <v>61</v>
      </c>
      <c r="R21" s="53">
        <f>SUM(L23:L48)</f>
        <v>13067131.48</v>
      </c>
      <c r="T21" s="56" t="s">
        <v>14</v>
      </c>
      <c r="U21" s="57">
        <v>2.2341085E7</v>
      </c>
    </row>
    <row r="22">
      <c r="C22" s="2" t="s">
        <v>62</v>
      </c>
      <c r="D22" s="58" t="s">
        <v>63</v>
      </c>
      <c r="E22" s="47" t="s">
        <v>64</v>
      </c>
      <c r="F22" s="58" t="s">
        <v>65</v>
      </c>
      <c r="G22" s="58" t="s">
        <v>64</v>
      </c>
      <c r="H22" s="58" t="s">
        <v>65</v>
      </c>
      <c r="I22" s="58" t="s">
        <v>64</v>
      </c>
      <c r="J22" s="58" t="s">
        <v>65</v>
      </c>
      <c r="K22" s="58" t="s">
        <v>64</v>
      </c>
      <c r="L22" s="58" t="s">
        <v>65</v>
      </c>
      <c r="M22" s="58" t="s">
        <v>64</v>
      </c>
      <c r="N22" s="58" t="s">
        <v>65</v>
      </c>
      <c r="P22" s="52" t="s">
        <v>66</v>
      </c>
      <c r="R22" s="53">
        <f>sum(N23:N48)</f>
        <v>10452821.82</v>
      </c>
    </row>
    <row r="23">
      <c r="B23" s="59" t="s">
        <v>67</v>
      </c>
      <c r="C23" s="60">
        <v>2022.0</v>
      </c>
      <c r="D23" s="60">
        <v>0.0</v>
      </c>
      <c r="E23" s="61">
        <f>C6</f>
        <v>4000000</v>
      </c>
      <c r="F23" s="62">
        <f t="shared" ref="F23:F48" si="6">E23/(1+$F$4)^D23</f>
        <v>4000000</v>
      </c>
      <c r="G23" s="63">
        <v>0.0</v>
      </c>
      <c r="H23" s="62">
        <f t="shared" ref="H23:H48" si="7">G23/(1+$F$4)^D23</f>
        <v>0</v>
      </c>
      <c r="I23" s="63">
        <v>0.0</v>
      </c>
      <c r="J23" s="64">
        <f t="shared" ref="J23:J48" si="8">I23/(1+$F$4)^D23</f>
        <v>0</v>
      </c>
      <c r="K23" s="65">
        <v>0.0</v>
      </c>
      <c r="L23" s="62">
        <f t="shared" ref="L23:L48" si="9">K23/(1+$F$4)^D23</f>
        <v>0</v>
      </c>
      <c r="M23" s="63">
        <v>0.0</v>
      </c>
      <c r="N23" s="64">
        <f t="shared" ref="N23:N48" si="10">M23/(1+$F$4)^D23</f>
        <v>0</v>
      </c>
      <c r="P23" s="66" t="s">
        <v>68</v>
      </c>
      <c r="R23" s="67">
        <f>SUM(R20:R22)*F5</f>
        <v>31479683.61</v>
      </c>
    </row>
    <row r="24">
      <c r="B24" s="68"/>
      <c r="C24" s="69">
        <f t="shared" ref="C24:D24" si="5">C23+1</f>
        <v>2023</v>
      </c>
      <c r="D24" s="69">
        <f t="shared" si="5"/>
        <v>1</v>
      </c>
      <c r="E24" s="70">
        <v>0.0</v>
      </c>
      <c r="F24" s="71">
        <f t="shared" si="6"/>
        <v>0</v>
      </c>
      <c r="G24" s="70">
        <v>0.0</v>
      </c>
      <c r="H24" s="71">
        <f t="shared" si="7"/>
        <v>0</v>
      </c>
      <c r="I24" s="70">
        <v>0.0</v>
      </c>
      <c r="J24" s="72">
        <f t="shared" si="8"/>
        <v>0</v>
      </c>
      <c r="K24" s="73">
        <v>0.0</v>
      </c>
      <c r="L24" s="71">
        <f t="shared" si="9"/>
        <v>0</v>
      </c>
      <c r="M24" s="70">
        <v>0.0</v>
      </c>
      <c r="N24" s="72">
        <f t="shared" si="10"/>
        <v>0</v>
      </c>
      <c r="P24" s="69"/>
      <c r="R24" s="51"/>
    </row>
    <row r="25">
      <c r="B25" s="68"/>
      <c r="C25" s="69">
        <f t="shared" ref="C25:D25" si="11">C24+1</f>
        <v>2024</v>
      </c>
      <c r="D25" s="69">
        <f t="shared" si="11"/>
        <v>2</v>
      </c>
      <c r="E25" s="70">
        <v>0.0</v>
      </c>
      <c r="F25" s="71">
        <f t="shared" si="6"/>
        <v>0</v>
      </c>
      <c r="G25" s="70">
        <v>0.0</v>
      </c>
      <c r="H25" s="71">
        <f t="shared" si="7"/>
        <v>0</v>
      </c>
      <c r="I25" s="70">
        <v>0.0</v>
      </c>
      <c r="J25" s="72">
        <f t="shared" si="8"/>
        <v>0</v>
      </c>
      <c r="K25" s="73">
        <v>0.0</v>
      </c>
      <c r="L25" s="71">
        <f t="shared" si="9"/>
        <v>0</v>
      </c>
      <c r="M25" s="70">
        <v>0.0</v>
      </c>
      <c r="N25" s="72">
        <f t="shared" si="10"/>
        <v>0</v>
      </c>
      <c r="P25" s="37" t="s">
        <v>69</v>
      </c>
      <c r="Q25" s="38"/>
      <c r="R25" s="39"/>
    </row>
    <row r="26">
      <c r="B26" s="68"/>
      <c r="C26" s="69">
        <f t="shared" ref="C26:D26" si="12">C25+1</f>
        <v>2025</v>
      </c>
      <c r="D26" s="69">
        <f t="shared" si="12"/>
        <v>3</v>
      </c>
      <c r="E26" s="70">
        <v>4000000.0</v>
      </c>
      <c r="F26" s="71">
        <f t="shared" si="6"/>
        <v>3660566.637</v>
      </c>
      <c r="G26" s="70">
        <v>0.0</v>
      </c>
      <c r="H26" s="71">
        <f t="shared" si="7"/>
        <v>0</v>
      </c>
      <c r="I26" s="70">
        <v>0.0</v>
      </c>
      <c r="J26" s="72">
        <f t="shared" si="8"/>
        <v>0</v>
      </c>
      <c r="K26" s="73">
        <v>0.0</v>
      </c>
      <c r="L26" s="71">
        <f t="shared" si="9"/>
        <v>0</v>
      </c>
      <c r="M26" s="70">
        <v>0.0</v>
      </c>
      <c r="N26" s="72">
        <f t="shared" si="10"/>
        <v>0</v>
      </c>
      <c r="P26" s="74" t="s">
        <v>70</v>
      </c>
      <c r="R26" s="53">
        <f>SUM(F23:F48)</f>
        <v>18322411.21</v>
      </c>
    </row>
    <row r="27">
      <c r="B27" s="75"/>
      <c r="C27" s="69">
        <f t="shared" ref="C27:D27" si="13">C26+1</f>
        <v>2026</v>
      </c>
      <c r="D27" s="69">
        <f t="shared" si="13"/>
        <v>4</v>
      </c>
      <c r="E27" s="70">
        <v>1.2E7</v>
      </c>
      <c r="F27" s="71">
        <f t="shared" si="6"/>
        <v>10661844.57</v>
      </c>
      <c r="G27" s="70">
        <v>0.0</v>
      </c>
      <c r="H27" s="71">
        <f t="shared" si="7"/>
        <v>0</v>
      </c>
      <c r="I27" s="70">
        <v>0.0</v>
      </c>
      <c r="J27" s="72">
        <f t="shared" si="8"/>
        <v>0</v>
      </c>
      <c r="K27" s="73">
        <v>0.0</v>
      </c>
      <c r="L27" s="71">
        <f t="shared" si="9"/>
        <v>0</v>
      </c>
      <c r="M27" s="70">
        <v>0.0</v>
      </c>
      <c r="N27" s="72">
        <f t="shared" si="10"/>
        <v>0</v>
      </c>
      <c r="P27" s="66" t="s">
        <v>68</v>
      </c>
      <c r="R27" s="67">
        <f>R26</f>
        <v>18322411.21</v>
      </c>
    </row>
    <row r="28">
      <c r="B28" s="59" t="s">
        <v>71</v>
      </c>
      <c r="C28" s="69">
        <f t="shared" ref="C28:D28" si="14">C27+1</f>
        <v>2027</v>
      </c>
      <c r="D28" s="69">
        <f t="shared" si="14"/>
        <v>5</v>
      </c>
      <c r="E28" s="70">
        <v>0.0</v>
      </c>
      <c r="F28" s="71">
        <f t="shared" si="6"/>
        <v>0</v>
      </c>
      <c r="G28" s="70">
        <f>((F14*F10)/12)*5</f>
        <v>158336.8376</v>
      </c>
      <c r="H28" s="71">
        <f t="shared" si="7"/>
        <v>136582.747</v>
      </c>
      <c r="I28" s="70">
        <f>((F15*F9)/12)*5</f>
        <v>145380.3235</v>
      </c>
      <c r="J28" s="72">
        <f t="shared" si="8"/>
        <v>125406.3441</v>
      </c>
      <c r="K28" s="76">
        <f>((F16*F10)/12)*5</f>
        <v>412695.7894</v>
      </c>
      <c r="L28" s="77">
        <f t="shared" si="9"/>
        <v>355995.0132</v>
      </c>
      <c r="M28" s="78">
        <f>(($F$17*$F$8)/12)*5</f>
        <v>330128.7325</v>
      </c>
      <c r="N28" s="79">
        <f t="shared" si="10"/>
        <v>284771.9446</v>
      </c>
      <c r="P28" s="69"/>
      <c r="R28" s="51"/>
    </row>
    <row r="29">
      <c r="B29" s="68"/>
      <c r="C29" s="69">
        <f t="shared" ref="C29:D29" si="15">C28+1</f>
        <v>2028</v>
      </c>
      <c r="D29" s="69">
        <f t="shared" si="15"/>
        <v>6</v>
      </c>
      <c r="E29" s="70">
        <v>0.0</v>
      </c>
      <c r="F29" s="71">
        <f t="shared" si="6"/>
        <v>0</v>
      </c>
      <c r="G29" s="78">
        <f t="shared" ref="G29:G48" si="17">($F$14*$F$10)</f>
        <v>380008.4102</v>
      </c>
      <c r="H29" s="77">
        <f t="shared" si="7"/>
        <v>318251.0609</v>
      </c>
      <c r="I29" s="78">
        <f t="shared" ref="I29:I48" si="18">$F$15*$F$9</f>
        <v>348912.7765</v>
      </c>
      <c r="J29" s="79">
        <f t="shared" si="8"/>
        <v>292208.9572</v>
      </c>
      <c r="K29" s="76">
        <f t="shared" ref="K29:K48" si="19">$F$16*$F$10</f>
        <v>990469.8946</v>
      </c>
      <c r="L29" s="77">
        <f t="shared" si="9"/>
        <v>829502.9434</v>
      </c>
      <c r="M29" s="78">
        <f t="shared" ref="M29:M48" si="20">($F$17*$F$8)</f>
        <v>792308.958</v>
      </c>
      <c r="N29" s="79">
        <f t="shared" si="10"/>
        <v>663546.2788</v>
      </c>
      <c r="P29" s="37" t="s">
        <v>72</v>
      </c>
      <c r="Q29" s="38"/>
      <c r="R29" s="80">
        <f>R23-R27</f>
        <v>13157272.4</v>
      </c>
    </row>
    <row r="30">
      <c r="B30" s="68"/>
      <c r="C30" s="69">
        <f t="shared" ref="C30:D30" si="16">C29+1</f>
        <v>2029</v>
      </c>
      <c r="D30" s="69">
        <f t="shared" si="16"/>
        <v>7</v>
      </c>
      <c r="E30" s="70">
        <v>0.0</v>
      </c>
      <c r="F30" s="71">
        <f t="shared" si="6"/>
        <v>0</v>
      </c>
      <c r="G30" s="78">
        <f t="shared" si="17"/>
        <v>380008.4102</v>
      </c>
      <c r="H30" s="77">
        <f t="shared" si="7"/>
        <v>308981.6126</v>
      </c>
      <c r="I30" s="78">
        <f t="shared" si="18"/>
        <v>348912.7765</v>
      </c>
      <c r="J30" s="79">
        <f t="shared" si="8"/>
        <v>283698.0167</v>
      </c>
      <c r="K30" s="76">
        <f t="shared" si="19"/>
        <v>990469.8946</v>
      </c>
      <c r="L30" s="77">
        <f t="shared" si="9"/>
        <v>805342.6635</v>
      </c>
      <c r="M30" s="78">
        <f t="shared" si="20"/>
        <v>792308.958</v>
      </c>
      <c r="N30" s="79">
        <f t="shared" si="10"/>
        <v>644219.6881</v>
      </c>
    </row>
    <row r="31">
      <c r="B31" s="68"/>
      <c r="C31" s="69">
        <f t="shared" ref="C31:D31" si="21">C30+1</f>
        <v>2030</v>
      </c>
      <c r="D31" s="69">
        <f t="shared" si="21"/>
        <v>8</v>
      </c>
      <c r="E31" s="70">
        <v>0.0</v>
      </c>
      <c r="F31" s="71">
        <f t="shared" si="6"/>
        <v>0</v>
      </c>
      <c r="G31" s="78">
        <f t="shared" si="17"/>
        <v>380008.4102</v>
      </c>
      <c r="H31" s="77">
        <f t="shared" si="7"/>
        <v>299982.1481</v>
      </c>
      <c r="I31" s="78">
        <f t="shared" si="18"/>
        <v>348912.7765</v>
      </c>
      <c r="J31" s="79">
        <f t="shared" si="8"/>
        <v>275434.9677</v>
      </c>
      <c r="K31" s="76">
        <f t="shared" si="19"/>
        <v>990469.8946</v>
      </c>
      <c r="L31" s="77">
        <f t="shared" si="9"/>
        <v>781886.0811</v>
      </c>
      <c r="M31" s="78">
        <f t="shared" si="20"/>
        <v>792308.958</v>
      </c>
      <c r="N31" s="79">
        <f t="shared" si="10"/>
        <v>625456.0079</v>
      </c>
    </row>
    <row r="32">
      <c r="B32" s="68"/>
      <c r="C32" s="69">
        <f t="shared" ref="C32:D32" si="22">C31+1</f>
        <v>2031</v>
      </c>
      <c r="D32" s="69">
        <f t="shared" si="22"/>
        <v>9</v>
      </c>
      <c r="E32" s="70">
        <v>0.0</v>
      </c>
      <c r="F32" s="71">
        <f t="shared" si="6"/>
        <v>0</v>
      </c>
      <c r="G32" s="78">
        <f t="shared" si="17"/>
        <v>380008.4102</v>
      </c>
      <c r="H32" s="77">
        <f t="shared" si="7"/>
        <v>291244.804</v>
      </c>
      <c r="I32" s="78">
        <f t="shared" si="18"/>
        <v>348912.7765</v>
      </c>
      <c r="J32" s="79">
        <f t="shared" si="8"/>
        <v>267412.59</v>
      </c>
      <c r="K32" s="76">
        <f t="shared" si="19"/>
        <v>990469.8946</v>
      </c>
      <c r="L32" s="77">
        <f t="shared" si="9"/>
        <v>759112.7001</v>
      </c>
      <c r="M32" s="78">
        <f t="shared" si="20"/>
        <v>792308.958</v>
      </c>
      <c r="N32" s="79">
        <f t="shared" si="10"/>
        <v>607238.8426</v>
      </c>
      <c r="P32" s="81" t="s">
        <v>73</v>
      </c>
      <c r="Q32" s="38"/>
      <c r="R32" s="39"/>
    </row>
    <row r="33">
      <c r="B33" s="68"/>
      <c r="C33" s="69">
        <f t="shared" ref="C33:D33" si="23">C32+1</f>
        <v>2032</v>
      </c>
      <c r="D33" s="69">
        <f t="shared" si="23"/>
        <v>10</v>
      </c>
      <c r="E33" s="70">
        <v>0.0</v>
      </c>
      <c r="F33" s="71">
        <f t="shared" si="6"/>
        <v>0</v>
      </c>
      <c r="G33" s="78">
        <f t="shared" si="17"/>
        <v>380008.4102</v>
      </c>
      <c r="H33" s="77">
        <f t="shared" si="7"/>
        <v>282761.9456</v>
      </c>
      <c r="I33" s="78">
        <f t="shared" si="18"/>
        <v>348912.7765</v>
      </c>
      <c r="J33" s="79">
        <f t="shared" si="8"/>
        <v>259623.8738</v>
      </c>
      <c r="K33" s="76">
        <f t="shared" si="19"/>
        <v>990469.8946</v>
      </c>
      <c r="L33" s="77">
        <f t="shared" si="9"/>
        <v>737002.6214</v>
      </c>
      <c r="M33" s="78">
        <f t="shared" si="20"/>
        <v>792308.958</v>
      </c>
      <c r="N33" s="79">
        <f t="shared" si="10"/>
        <v>589552.2744</v>
      </c>
      <c r="P33" s="82" t="s">
        <v>74</v>
      </c>
      <c r="Q33" s="83" t="s">
        <v>75</v>
      </c>
      <c r="R33" s="84" t="s">
        <v>76</v>
      </c>
    </row>
    <row r="34">
      <c r="B34" s="68"/>
      <c r="C34" s="69">
        <f t="shared" ref="C34:D34" si="24">C33+1</f>
        <v>2033</v>
      </c>
      <c r="D34" s="69">
        <f t="shared" si="24"/>
        <v>11</v>
      </c>
      <c r="E34" s="70">
        <v>0.0</v>
      </c>
      <c r="F34" s="71">
        <f t="shared" si="6"/>
        <v>0</v>
      </c>
      <c r="G34" s="78">
        <f t="shared" si="17"/>
        <v>380008.4102</v>
      </c>
      <c r="H34" s="77">
        <f t="shared" si="7"/>
        <v>274526.1608</v>
      </c>
      <c r="I34" s="78">
        <f t="shared" si="18"/>
        <v>348912.7765</v>
      </c>
      <c r="J34" s="79">
        <f t="shared" si="8"/>
        <v>252062.0134</v>
      </c>
      <c r="K34" s="76">
        <f t="shared" si="19"/>
        <v>990469.8946</v>
      </c>
      <c r="L34" s="77">
        <f t="shared" si="9"/>
        <v>715536.5257</v>
      </c>
      <c r="M34" s="78">
        <f t="shared" si="20"/>
        <v>792308.958</v>
      </c>
      <c r="N34" s="79">
        <f t="shared" si="10"/>
        <v>572380.8489</v>
      </c>
      <c r="P34" s="85" t="s">
        <v>8</v>
      </c>
      <c r="Q34" s="86" t="s">
        <v>77</v>
      </c>
      <c r="R34" s="49">
        <v>92785.0</v>
      </c>
    </row>
    <row r="35">
      <c r="B35" s="68"/>
      <c r="C35" s="87">
        <f t="shared" ref="C35:D35" si="25">C34+1</f>
        <v>2034</v>
      </c>
      <c r="D35" s="87">
        <f t="shared" si="25"/>
        <v>12</v>
      </c>
      <c r="E35" s="70">
        <v>0.0</v>
      </c>
      <c r="F35" s="71">
        <f t="shared" si="6"/>
        <v>0</v>
      </c>
      <c r="G35" s="78">
        <f t="shared" si="17"/>
        <v>380008.4102</v>
      </c>
      <c r="H35" s="77">
        <f t="shared" si="7"/>
        <v>266530.2532</v>
      </c>
      <c r="I35" s="78">
        <f t="shared" si="18"/>
        <v>348912.7765</v>
      </c>
      <c r="J35" s="79">
        <f t="shared" si="8"/>
        <v>244720.4013</v>
      </c>
      <c r="K35" s="76">
        <f t="shared" si="19"/>
        <v>990469.8946</v>
      </c>
      <c r="L35" s="77">
        <f t="shared" si="9"/>
        <v>694695.656</v>
      </c>
      <c r="M35" s="78">
        <f t="shared" si="20"/>
        <v>792308.958</v>
      </c>
      <c r="N35" s="79">
        <f t="shared" si="10"/>
        <v>555709.562</v>
      </c>
      <c r="P35" s="88" t="s">
        <v>12</v>
      </c>
      <c r="Q35" s="86" t="s">
        <v>78</v>
      </c>
      <c r="R35" s="49">
        <v>232796.0</v>
      </c>
    </row>
    <row r="36">
      <c r="B36" s="68"/>
      <c r="C36" s="69">
        <f t="shared" ref="C36:D36" si="26">C35+1</f>
        <v>2035</v>
      </c>
      <c r="D36" s="69">
        <f t="shared" si="26"/>
        <v>13</v>
      </c>
      <c r="E36" s="70">
        <v>0.0</v>
      </c>
      <c r="F36" s="71">
        <f t="shared" si="6"/>
        <v>0</v>
      </c>
      <c r="G36" s="78">
        <f t="shared" si="17"/>
        <v>380008.4102</v>
      </c>
      <c r="H36" s="77">
        <f t="shared" si="7"/>
        <v>258767.2361</v>
      </c>
      <c r="I36" s="78">
        <f t="shared" si="18"/>
        <v>348912.7765</v>
      </c>
      <c r="J36" s="79">
        <f t="shared" si="8"/>
        <v>237592.6227</v>
      </c>
      <c r="K36" s="76">
        <f t="shared" si="19"/>
        <v>990469.8946</v>
      </c>
      <c r="L36" s="77">
        <f t="shared" si="9"/>
        <v>674461.8019</v>
      </c>
      <c r="M36" s="78">
        <f t="shared" si="20"/>
        <v>792308.958</v>
      </c>
      <c r="N36" s="79">
        <f t="shared" si="10"/>
        <v>539523.8466</v>
      </c>
      <c r="P36" s="89" t="s">
        <v>14</v>
      </c>
      <c r="Q36" s="90" t="s">
        <v>79</v>
      </c>
      <c r="R36" s="57">
        <v>1778510.0</v>
      </c>
    </row>
    <row r="37">
      <c r="B37" s="68"/>
      <c r="C37" s="69">
        <f t="shared" ref="C37:D37" si="27">C36+1</f>
        <v>2036</v>
      </c>
      <c r="D37" s="69">
        <f t="shared" si="27"/>
        <v>14</v>
      </c>
      <c r="E37" s="70">
        <v>0.0</v>
      </c>
      <c r="F37" s="71">
        <f t="shared" si="6"/>
        <v>0</v>
      </c>
      <c r="G37" s="78">
        <f t="shared" si="17"/>
        <v>380008.4102</v>
      </c>
      <c r="H37" s="77">
        <f t="shared" si="7"/>
        <v>251230.3263</v>
      </c>
      <c r="I37" s="78">
        <f t="shared" si="18"/>
        <v>348912.7765</v>
      </c>
      <c r="J37" s="79">
        <f t="shared" si="8"/>
        <v>230672.4492</v>
      </c>
      <c r="K37" s="76">
        <f t="shared" si="19"/>
        <v>990469.8946</v>
      </c>
      <c r="L37" s="77">
        <f t="shared" si="9"/>
        <v>654817.2834</v>
      </c>
      <c r="M37" s="78">
        <f t="shared" si="20"/>
        <v>792308.958</v>
      </c>
      <c r="N37" s="79">
        <f t="shared" si="10"/>
        <v>523809.5598</v>
      </c>
    </row>
    <row r="38">
      <c r="B38" s="68"/>
      <c r="C38" s="91">
        <f t="shared" ref="C38:D38" si="28">C37+1</f>
        <v>2037</v>
      </c>
      <c r="D38" s="91">
        <f t="shared" si="28"/>
        <v>15</v>
      </c>
      <c r="E38" s="70">
        <v>0.0</v>
      </c>
      <c r="F38" s="71">
        <f t="shared" si="6"/>
        <v>0</v>
      </c>
      <c r="G38" s="78">
        <f t="shared" si="17"/>
        <v>380008.4102</v>
      </c>
      <c r="H38" s="77">
        <f t="shared" si="7"/>
        <v>243912.9382</v>
      </c>
      <c r="I38" s="78">
        <f t="shared" si="18"/>
        <v>348912.7765</v>
      </c>
      <c r="J38" s="79">
        <f t="shared" si="8"/>
        <v>223953.8342</v>
      </c>
      <c r="K38" s="76">
        <f t="shared" si="19"/>
        <v>990469.8946</v>
      </c>
      <c r="L38" s="77">
        <f t="shared" si="9"/>
        <v>635744.9354</v>
      </c>
      <c r="M38" s="78">
        <f t="shared" si="20"/>
        <v>792308.958</v>
      </c>
      <c r="N38" s="79">
        <f t="shared" si="10"/>
        <v>508552.9707</v>
      </c>
    </row>
    <row r="39">
      <c r="B39" s="68"/>
      <c r="C39" s="69">
        <f t="shared" ref="C39:D39" si="29">C38+1</f>
        <v>2038</v>
      </c>
      <c r="D39" s="69">
        <f t="shared" si="29"/>
        <v>16</v>
      </c>
      <c r="E39" s="70">
        <v>0.0</v>
      </c>
      <c r="F39" s="71">
        <f t="shared" si="6"/>
        <v>0</v>
      </c>
      <c r="G39" s="78">
        <f t="shared" si="17"/>
        <v>380008.4102</v>
      </c>
      <c r="H39" s="77">
        <f t="shared" si="7"/>
        <v>236808.6779</v>
      </c>
      <c r="I39" s="78">
        <f t="shared" si="18"/>
        <v>348912.7765</v>
      </c>
      <c r="J39" s="79">
        <f t="shared" si="8"/>
        <v>217430.907</v>
      </c>
      <c r="K39" s="76">
        <f t="shared" si="19"/>
        <v>990469.8946</v>
      </c>
      <c r="L39" s="77">
        <f t="shared" si="9"/>
        <v>617228.0926</v>
      </c>
      <c r="M39" s="78">
        <f t="shared" si="20"/>
        <v>792308.958</v>
      </c>
      <c r="N39" s="79">
        <f t="shared" si="10"/>
        <v>493740.7483</v>
      </c>
    </row>
    <row r="40">
      <c r="B40" s="68"/>
      <c r="C40" s="69">
        <f t="shared" ref="C40:D40" si="30">C39+1</f>
        <v>2039</v>
      </c>
      <c r="D40" s="69">
        <f t="shared" si="30"/>
        <v>17</v>
      </c>
      <c r="E40" s="70">
        <v>0.0</v>
      </c>
      <c r="F40" s="71">
        <f t="shared" si="6"/>
        <v>0</v>
      </c>
      <c r="G40" s="78">
        <f t="shared" si="17"/>
        <v>380008.4102</v>
      </c>
      <c r="H40" s="77">
        <f t="shared" si="7"/>
        <v>229911.3377</v>
      </c>
      <c r="I40" s="78">
        <f t="shared" si="18"/>
        <v>348912.7765</v>
      </c>
      <c r="J40" s="79">
        <f t="shared" si="8"/>
        <v>211097.9679</v>
      </c>
      <c r="K40" s="76">
        <f t="shared" si="19"/>
        <v>990469.8946</v>
      </c>
      <c r="L40" s="77">
        <f t="shared" si="9"/>
        <v>599250.5753</v>
      </c>
      <c r="M40" s="78">
        <f t="shared" si="20"/>
        <v>792308.958</v>
      </c>
      <c r="N40" s="79">
        <f t="shared" si="10"/>
        <v>479359.9498</v>
      </c>
    </row>
    <row r="41">
      <c r="B41" s="68"/>
      <c r="C41" s="69">
        <f t="shared" ref="C41:D41" si="31">C40+1</f>
        <v>2040</v>
      </c>
      <c r="D41" s="69">
        <f t="shared" si="31"/>
        <v>18</v>
      </c>
      <c r="E41" s="70">
        <v>0.0</v>
      </c>
      <c r="F41" s="71">
        <f t="shared" si="6"/>
        <v>0</v>
      </c>
      <c r="G41" s="78">
        <f t="shared" si="17"/>
        <v>380008.4102</v>
      </c>
      <c r="H41" s="77">
        <f t="shared" si="7"/>
        <v>223214.891</v>
      </c>
      <c r="I41" s="78">
        <f t="shared" si="18"/>
        <v>348912.7765</v>
      </c>
      <c r="J41" s="79">
        <f t="shared" si="8"/>
        <v>204949.4834</v>
      </c>
      <c r="K41" s="76">
        <f t="shared" si="19"/>
        <v>990469.8946</v>
      </c>
      <c r="L41" s="77">
        <f t="shared" si="9"/>
        <v>581796.6751</v>
      </c>
      <c r="M41" s="78">
        <f t="shared" si="20"/>
        <v>792308.958</v>
      </c>
      <c r="N41" s="79">
        <f t="shared" si="10"/>
        <v>465398.0095</v>
      </c>
    </row>
    <row r="42">
      <c r="B42" s="68"/>
      <c r="C42" s="69">
        <f t="shared" ref="C42:D42" si="32">C41+1</f>
        <v>2041</v>
      </c>
      <c r="D42" s="69">
        <f t="shared" si="32"/>
        <v>19</v>
      </c>
      <c r="E42" s="70">
        <v>0.0</v>
      </c>
      <c r="F42" s="71">
        <f t="shared" si="6"/>
        <v>0</v>
      </c>
      <c r="G42" s="78">
        <f t="shared" si="17"/>
        <v>380008.4102</v>
      </c>
      <c r="H42" s="77">
        <f t="shared" si="7"/>
        <v>216713.4864</v>
      </c>
      <c r="I42" s="78">
        <f t="shared" si="18"/>
        <v>348912.7765</v>
      </c>
      <c r="J42" s="79">
        <f t="shared" si="8"/>
        <v>198980.081</v>
      </c>
      <c r="K42" s="76">
        <f t="shared" si="19"/>
        <v>990469.8946</v>
      </c>
      <c r="L42" s="77">
        <f t="shared" si="9"/>
        <v>564851.1409</v>
      </c>
      <c r="M42" s="78">
        <f t="shared" si="20"/>
        <v>792308.958</v>
      </c>
      <c r="N42" s="79">
        <f t="shared" si="10"/>
        <v>451842.7277</v>
      </c>
    </row>
    <row r="43">
      <c r="B43" s="68"/>
      <c r="C43" s="69">
        <f t="shared" ref="C43:D43" si="33">C42+1</f>
        <v>2042</v>
      </c>
      <c r="D43" s="69">
        <f t="shared" si="33"/>
        <v>20</v>
      </c>
      <c r="E43" s="70">
        <v>0.0</v>
      </c>
      <c r="F43" s="71">
        <f t="shared" si="6"/>
        <v>0</v>
      </c>
      <c r="G43" s="78">
        <f t="shared" si="17"/>
        <v>380008.4102</v>
      </c>
      <c r="H43" s="77">
        <f t="shared" si="7"/>
        <v>210401.4431</v>
      </c>
      <c r="I43" s="78">
        <f t="shared" si="18"/>
        <v>348912.7765</v>
      </c>
      <c r="J43" s="79">
        <f t="shared" si="8"/>
        <v>193184.5446</v>
      </c>
      <c r="K43" s="76">
        <f t="shared" si="19"/>
        <v>990469.8946</v>
      </c>
      <c r="L43" s="77">
        <f t="shared" si="9"/>
        <v>548399.1659</v>
      </c>
      <c r="M43" s="78">
        <f t="shared" si="20"/>
        <v>792308.958</v>
      </c>
      <c r="N43" s="79">
        <f t="shared" si="10"/>
        <v>438682.2599</v>
      </c>
    </row>
    <row r="44">
      <c r="B44" s="68"/>
      <c r="C44" s="69">
        <f t="shared" ref="C44:D44" si="34">C43+1</f>
        <v>2043</v>
      </c>
      <c r="D44" s="69">
        <f t="shared" si="34"/>
        <v>21</v>
      </c>
      <c r="E44" s="70">
        <v>0.0</v>
      </c>
      <c r="F44" s="71">
        <f t="shared" si="6"/>
        <v>0</v>
      </c>
      <c r="G44" s="78">
        <f t="shared" si="17"/>
        <v>380008.4102</v>
      </c>
      <c r="H44" s="77">
        <f t="shared" si="7"/>
        <v>204273.2457</v>
      </c>
      <c r="I44" s="78">
        <f t="shared" si="18"/>
        <v>348912.7765</v>
      </c>
      <c r="J44" s="79">
        <f t="shared" si="8"/>
        <v>187557.8103</v>
      </c>
      <c r="K44" s="76">
        <f t="shared" si="19"/>
        <v>990469.8946</v>
      </c>
      <c r="L44" s="77">
        <f t="shared" si="9"/>
        <v>532426.3746</v>
      </c>
      <c r="M44" s="78">
        <f t="shared" si="20"/>
        <v>792308.958</v>
      </c>
      <c r="N44" s="79">
        <f t="shared" si="10"/>
        <v>425905.1067</v>
      </c>
    </row>
    <row r="45">
      <c r="B45" s="68"/>
      <c r="C45" s="69">
        <f t="shared" ref="C45:D45" si="35">C44+1</f>
        <v>2044</v>
      </c>
      <c r="D45" s="69">
        <f t="shared" si="35"/>
        <v>22</v>
      </c>
      <c r="E45" s="70">
        <v>0.0</v>
      </c>
      <c r="F45" s="71">
        <f t="shared" si="6"/>
        <v>0</v>
      </c>
      <c r="G45" s="78">
        <f t="shared" si="17"/>
        <v>380008.4102</v>
      </c>
      <c r="H45" s="77">
        <f t="shared" si="7"/>
        <v>198323.5396</v>
      </c>
      <c r="I45" s="78">
        <f t="shared" si="18"/>
        <v>348912.7765</v>
      </c>
      <c r="J45" s="79">
        <f t="shared" si="8"/>
        <v>182094.9615</v>
      </c>
      <c r="K45" s="76">
        <f t="shared" si="19"/>
        <v>990469.8946</v>
      </c>
      <c r="L45" s="77">
        <f t="shared" si="9"/>
        <v>516918.8103</v>
      </c>
      <c r="M45" s="78">
        <f t="shared" si="20"/>
        <v>792308.958</v>
      </c>
      <c r="N45" s="79">
        <f t="shared" si="10"/>
        <v>413500.1036</v>
      </c>
    </row>
    <row r="46">
      <c r="B46" s="68"/>
      <c r="C46" s="69">
        <f t="shared" ref="C46:D46" si="36">C45+1</f>
        <v>2045</v>
      </c>
      <c r="D46" s="69">
        <f t="shared" si="36"/>
        <v>23</v>
      </c>
      <c r="E46" s="70">
        <v>0.0</v>
      </c>
      <c r="F46" s="71">
        <f t="shared" si="6"/>
        <v>0</v>
      </c>
      <c r="G46" s="78">
        <f t="shared" si="17"/>
        <v>380008.4102</v>
      </c>
      <c r="H46" s="77">
        <f t="shared" si="7"/>
        <v>192547.1258</v>
      </c>
      <c r="I46" s="78">
        <f t="shared" si="18"/>
        <v>348912.7765</v>
      </c>
      <c r="J46" s="79">
        <f t="shared" si="8"/>
        <v>176791.2247</v>
      </c>
      <c r="K46" s="76">
        <f t="shared" si="19"/>
        <v>990469.8946</v>
      </c>
      <c r="L46" s="77">
        <f t="shared" si="9"/>
        <v>501862.9227</v>
      </c>
      <c r="M46" s="78">
        <f t="shared" si="20"/>
        <v>792308.958</v>
      </c>
      <c r="N46" s="79">
        <f t="shared" si="10"/>
        <v>401456.4112</v>
      </c>
    </row>
    <row r="47">
      <c r="B47" s="68"/>
      <c r="C47" s="69">
        <f t="shared" ref="C47:D47" si="37">C46+1</f>
        <v>2046</v>
      </c>
      <c r="D47" s="69">
        <f t="shared" si="37"/>
        <v>24</v>
      </c>
      <c r="E47" s="70">
        <v>0.0</v>
      </c>
      <c r="F47" s="71">
        <f t="shared" si="6"/>
        <v>0</v>
      </c>
      <c r="G47" s="78">
        <f t="shared" si="17"/>
        <v>380008.4102</v>
      </c>
      <c r="H47" s="77">
        <f t="shared" si="7"/>
        <v>186938.9571</v>
      </c>
      <c r="I47" s="78">
        <f t="shared" si="18"/>
        <v>348912.7765</v>
      </c>
      <c r="J47" s="79">
        <f t="shared" si="8"/>
        <v>171641.9658</v>
      </c>
      <c r="K47" s="76">
        <f t="shared" si="19"/>
        <v>990469.8946</v>
      </c>
      <c r="L47" s="77">
        <f t="shared" si="9"/>
        <v>487245.556</v>
      </c>
      <c r="M47" s="78">
        <f t="shared" si="20"/>
        <v>792308.958</v>
      </c>
      <c r="N47" s="79">
        <f t="shared" si="10"/>
        <v>389763.506</v>
      </c>
    </row>
    <row r="48">
      <c r="B48" s="75"/>
      <c r="C48" s="92">
        <f t="shared" ref="C48:D48" si="38">C47+1</f>
        <v>2047</v>
      </c>
      <c r="D48" s="92">
        <f t="shared" si="38"/>
        <v>25</v>
      </c>
      <c r="E48" s="93">
        <v>0.0</v>
      </c>
      <c r="F48" s="94">
        <f t="shared" si="6"/>
        <v>0</v>
      </c>
      <c r="G48" s="95">
        <f t="shared" si="17"/>
        <v>380008.4102</v>
      </c>
      <c r="H48" s="96">
        <f t="shared" si="7"/>
        <v>181494.1331</v>
      </c>
      <c r="I48" s="95">
        <f t="shared" si="18"/>
        <v>348912.7765</v>
      </c>
      <c r="J48" s="97">
        <f t="shared" si="8"/>
        <v>166642.6852</v>
      </c>
      <c r="K48" s="98">
        <f t="shared" si="19"/>
        <v>990469.8946</v>
      </c>
      <c r="L48" s="96">
        <f t="shared" si="9"/>
        <v>473053.9378</v>
      </c>
      <c r="M48" s="95">
        <f t="shared" si="20"/>
        <v>792308.958</v>
      </c>
      <c r="N48" s="97">
        <f t="shared" si="10"/>
        <v>378411.1709</v>
      </c>
    </row>
  </sheetData>
  <mergeCells count="19">
    <mergeCell ref="P20:Q20"/>
    <mergeCell ref="P21:Q21"/>
    <mergeCell ref="P22:Q22"/>
    <mergeCell ref="P19:Q19"/>
    <mergeCell ref="P23:Q23"/>
    <mergeCell ref="P24:R24"/>
    <mergeCell ref="P25:R25"/>
    <mergeCell ref="P28:R28"/>
    <mergeCell ref="P29:Q29"/>
    <mergeCell ref="P32:R32"/>
    <mergeCell ref="B23:B27"/>
    <mergeCell ref="B28:B48"/>
    <mergeCell ref="P18:R18"/>
    <mergeCell ref="E19:F21"/>
    <mergeCell ref="G19:H21"/>
    <mergeCell ref="I19:J21"/>
    <mergeCell ref="K19:L21"/>
    <mergeCell ref="M19:N21"/>
    <mergeCell ref="P27:Q2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B2" s="1" t="s">
        <v>0</v>
      </c>
    </row>
    <row r="3">
      <c r="B3" s="1" t="s">
        <v>2</v>
      </c>
    </row>
    <row r="4">
      <c r="B4" s="3" t="s">
        <v>3</v>
      </c>
      <c r="C4" s="3" t="s">
        <v>4</v>
      </c>
      <c r="D4" s="3" t="s">
        <v>5</v>
      </c>
      <c r="E4" s="3" t="s">
        <v>6</v>
      </c>
    </row>
    <row r="5">
      <c r="B5" s="3" t="s">
        <v>7</v>
      </c>
      <c r="C5" s="5">
        <v>649.0</v>
      </c>
      <c r="D5" s="5">
        <v>730.0</v>
      </c>
      <c r="E5" s="5">
        <v>811.0</v>
      </c>
    </row>
    <row r="6">
      <c r="B6" s="3" t="s">
        <v>9</v>
      </c>
      <c r="C6" s="5">
        <v>1081.0</v>
      </c>
      <c r="D6" s="5">
        <v>1216.0</v>
      </c>
      <c r="E6" s="5">
        <v>1351.0</v>
      </c>
    </row>
    <row r="7">
      <c r="B7" s="3" t="s">
        <v>10</v>
      </c>
      <c r="C7" s="5">
        <v>1297.0</v>
      </c>
      <c r="D7" s="5">
        <v>1459.0</v>
      </c>
      <c r="E7" s="5">
        <v>1622.0</v>
      </c>
    </row>
    <row r="10">
      <c r="B10" s="1" t="s">
        <v>11</v>
      </c>
      <c r="G10" s="1" t="s">
        <v>13</v>
      </c>
    </row>
    <row r="11">
      <c r="B11" s="3" t="s">
        <v>3</v>
      </c>
      <c r="C11" s="3" t="s">
        <v>15</v>
      </c>
      <c r="D11" s="3" t="s">
        <v>16</v>
      </c>
      <c r="E11" s="3" t="s">
        <v>17</v>
      </c>
      <c r="G11" s="3" t="s">
        <v>3</v>
      </c>
      <c r="H11" s="3" t="s">
        <v>18</v>
      </c>
      <c r="I11" s="3"/>
      <c r="J11" s="3"/>
    </row>
    <row r="12">
      <c r="B12" s="3" t="s">
        <v>19</v>
      </c>
      <c r="C12" s="3" t="s">
        <v>20</v>
      </c>
      <c r="D12" s="3" t="s">
        <v>21</v>
      </c>
      <c r="E12" s="9" t="s">
        <v>23</v>
      </c>
      <c r="G12" s="1" t="s">
        <v>25</v>
      </c>
      <c r="H12" s="5">
        <v>2797.0</v>
      </c>
    </row>
    <row r="13">
      <c r="B13" s="3" t="s">
        <v>26</v>
      </c>
      <c r="C13" s="9">
        <f t="shared" ref="C13:E13" si="1">(C5+C6)/2</f>
        <v>865</v>
      </c>
      <c r="D13" s="9">
        <f t="shared" si="1"/>
        <v>973</v>
      </c>
      <c r="E13" s="9">
        <f t="shared" si="1"/>
        <v>1081</v>
      </c>
      <c r="G13" s="1" t="s">
        <v>27</v>
      </c>
      <c r="H13" s="5">
        <v>3359.0</v>
      </c>
    </row>
    <row r="14">
      <c r="B14" s="3" t="s">
        <v>28</v>
      </c>
      <c r="C14" s="3" t="s">
        <v>29</v>
      </c>
      <c r="D14" s="3" t="s">
        <v>30</v>
      </c>
      <c r="E14" s="9" t="s">
        <v>31</v>
      </c>
      <c r="G14" s="1" t="s">
        <v>32</v>
      </c>
      <c r="H14" s="5">
        <v>4254.0</v>
      </c>
    </row>
    <row r="15">
      <c r="B15" s="3" t="s">
        <v>33</v>
      </c>
      <c r="C15" s="16">
        <f t="shared" ref="C15:E15" si="2">(C6+C7)/2</f>
        <v>1189</v>
      </c>
      <c r="D15" s="16">
        <f t="shared" si="2"/>
        <v>1337.5</v>
      </c>
      <c r="E15" s="16">
        <f t="shared" si="2"/>
        <v>1486.5</v>
      </c>
    </row>
    <row r="18">
      <c r="B18" s="1" t="s">
        <v>36</v>
      </c>
    </row>
    <row r="19">
      <c r="B19" s="1" t="s">
        <v>3</v>
      </c>
      <c r="C19" s="3" t="s">
        <v>15</v>
      </c>
      <c r="D19" s="3" t="s">
        <v>16</v>
      </c>
      <c r="E19" s="3" t="s">
        <v>17</v>
      </c>
    </row>
    <row r="20">
      <c r="B20" s="3" t="s">
        <v>37</v>
      </c>
      <c r="C20" s="16">
        <f>H12-C13</f>
        <v>1932</v>
      </c>
      <c r="D20" s="16">
        <f>H13-D13</f>
        <v>2386</v>
      </c>
      <c r="E20" s="16">
        <f>H14-E13</f>
        <v>3173</v>
      </c>
    </row>
    <row r="21">
      <c r="B21" s="3" t="s">
        <v>40</v>
      </c>
      <c r="C21" s="5">
        <f>H12-C15</f>
        <v>1608</v>
      </c>
      <c r="D21" s="16">
        <f>H13-D15</f>
        <v>2021.5</v>
      </c>
      <c r="E21" s="16">
        <f>H14-E15</f>
        <v>2767.5</v>
      </c>
    </row>
  </sheetData>
  <mergeCells count="2">
    <mergeCell ref="B2:D2"/>
    <mergeCell ref="B3:C3"/>
  </mergeCells>
  <drawing r:id="rId1"/>
</worksheet>
</file>